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americanlibraryassociation-my.sharepoint.com/personal/mburgess_ala_org/Documents/2023 Annual Conference/"/>
    </mc:Choice>
  </mc:AlternateContent>
  <xr:revisionPtr revIDLastSave="1" documentId="8_{A58D9D6F-78FC-427B-8337-4E0D7AD8DDA6}" xr6:coauthVersionLast="47" xr6:coauthVersionMax="47" xr10:uidLastSave="{2DFD4CC0-1844-404C-9989-20BA3A3E026C}"/>
  <bookViews>
    <workbookView xWindow="-108" yWindow="-108" windowWidth="23256" windowHeight="12576" xr2:uid="{00000000-000D-0000-FFFF-FFFF00000000}"/>
  </bookViews>
  <sheets>
    <sheet name="CONTENTS" sheetId="5" r:id="rId1"/>
    <sheet name="TOTALALA" sheetId="2" r:id="rId2"/>
    <sheet name="GFBYDEPT" sheetId="13" r:id="rId3"/>
    <sheet name="DIVISIONS" sheetId="30" r:id="rId4"/>
    <sheet name="ROUND TABLES" sheetId="15" r:id="rId5"/>
    <sheet name="SCHED LOANS TRANSFER W TERMS" sheetId="31" r:id="rId6"/>
    <sheet name="LIQUIDITY - ST INVESTMENTS" sheetId="32" r:id="rId7"/>
  </sheets>
  <definedNames>
    <definedName name="_xlnm.Print_Area" localSheetId="0">CONTENTS!$A$2:$L$28</definedName>
    <definedName name="_xlnm.Print_Area" localSheetId="3">DIVISIONS!$A$1:$K$48</definedName>
    <definedName name="_xlnm.Print_Area" localSheetId="2">GFBYDEPT!$A$1:$H$59</definedName>
    <definedName name="_xlnm.Print_Area" localSheetId="4">'ROUND TABLES'!$A$1:$G$54</definedName>
    <definedName name="_xlnm.Print_Area" localSheetId="5">'SCHED LOANS TRANSFER W TERMS'!$A$1:$L$45</definedName>
    <definedName name="_xlnm.Print_Area" localSheetId="1">TOTALALA!$A$1:$I$57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5" l="1"/>
  <c r="C49" i="13"/>
  <c r="D33" i="15" l="1"/>
  <c r="B33" i="15"/>
  <c r="D25" i="15"/>
  <c r="B8" i="15"/>
  <c r="B7" i="15"/>
  <c r="B12" i="15"/>
  <c r="D14" i="15"/>
  <c r="C12" i="15"/>
  <c r="H21" i="30"/>
  <c r="H17" i="30"/>
  <c r="B21" i="30"/>
  <c r="B17" i="30"/>
  <c r="B15" i="30"/>
  <c r="F21" i="30"/>
  <c r="C21" i="30"/>
  <c r="H6" i="30"/>
  <c r="C41" i="2"/>
  <c r="C40" i="2"/>
  <c r="D49" i="13" l="1"/>
  <c r="G49" i="13"/>
  <c r="G48" i="13"/>
  <c r="D48" i="13"/>
  <c r="C48" i="13"/>
  <c r="G21" i="13" l="1"/>
  <c r="C21" i="13"/>
  <c r="G18" i="13" l="1"/>
  <c r="G40" i="2" l="1"/>
  <c r="G36" i="2"/>
  <c r="F36" i="2"/>
  <c r="D36" i="2" l="1"/>
  <c r="C36" i="2"/>
  <c r="A9" i="30"/>
  <c r="A9" i="15" s="1"/>
  <c r="H44" i="13"/>
  <c r="H45" i="13"/>
  <c r="H46" i="13"/>
  <c r="H47" i="13"/>
  <c r="H43" i="13"/>
  <c r="I44" i="2"/>
  <c r="I43" i="2"/>
  <c r="I42" i="2"/>
  <c r="I41" i="2"/>
  <c r="I40" i="2"/>
  <c r="H44" i="2"/>
  <c r="H43" i="2"/>
  <c r="H42" i="2"/>
  <c r="H41" i="2"/>
  <c r="H40" i="2"/>
  <c r="F34" i="15"/>
  <c r="C34" i="15"/>
  <c r="G26" i="15"/>
  <c r="G12" i="15"/>
  <c r="D12" i="15"/>
  <c r="E12" i="15" s="1"/>
  <c r="B34" i="15" l="1"/>
  <c r="D26" i="15"/>
  <c r="E26" i="15" s="1"/>
  <c r="H49" i="13" l="1"/>
  <c r="H48" i="13"/>
  <c r="I14" i="30" l="1"/>
  <c r="I15" i="30"/>
  <c r="I16" i="30"/>
  <c r="I17" i="30"/>
  <c r="I18" i="30"/>
  <c r="I19" i="30"/>
  <c r="I20" i="30"/>
  <c r="I21" i="30"/>
  <c r="I13" i="30"/>
  <c r="I22" i="30" l="1"/>
  <c r="H13" i="13" l="1"/>
  <c r="E13" i="13"/>
  <c r="F13" i="13" s="1"/>
  <c r="E14" i="13"/>
  <c r="F14" i="13" s="1"/>
  <c r="H14" i="13"/>
  <c r="H12" i="13"/>
  <c r="E12" i="13"/>
  <c r="F12" i="13" s="1"/>
  <c r="F14" i="2" l="1"/>
  <c r="G14" i="2" s="1"/>
  <c r="D30" i="15" l="1"/>
  <c r="E30" i="15" s="1"/>
  <c r="D17" i="15"/>
  <c r="E17" i="15" s="1"/>
  <c r="F27" i="2"/>
  <c r="A50" i="2" l="1"/>
  <c r="A49" i="2"/>
  <c r="G19" i="15" l="1"/>
  <c r="G14" i="15"/>
  <c r="H11" i="13" l="1"/>
  <c r="H8" i="13"/>
  <c r="H9" i="13"/>
  <c r="H10" i="13"/>
  <c r="H15" i="13"/>
  <c r="H16" i="13"/>
  <c r="H17" i="13"/>
  <c r="H18" i="13"/>
  <c r="H19" i="13"/>
  <c r="H20" i="13"/>
  <c r="H21" i="13"/>
  <c r="H22" i="13"/>
  <c r="H7" i="13"/>
  <c r="E8" i="13" l="1"/>
  <c r="F8" i="13" s="1"/>
  <c r="E9" i="13"/>
  <c r="F9" i="13" s="1"/>
  <c r="E10" i="13"/>
  <c r="F10" i="13" s="1"/>
  <c r="E11" i="13"/>
  <c r="F11" i="13" s="1"/>
  <c r="E15" i="13"/>
  <c r="F15" i="13" s="1"/>
  <c r="E16" i="13"/>
  <c r="F16" i="13" s="1"/>
  <c r="E17" i="13"/>
  <c r="F17" i="13" s="1"/>
  <c r="E18" i="13"/>
  <c r="F18" i="13" s="1"/>
  <c r="E19" i="13"/>
  <c r="E20" i="13"/>
  <c r="F20" i="13" s="1"/>
  <c r="E21" i="13"/>
  <c r="F21" i="13" s="1"/>
  <c r="E22" i="13"/>
  <c r="E7" i="13"/>
  <c r="F7" i="13" s="1"/>
  <c r="E36" i="2" l="1"/>
  <c r="C52" i="2"/>
  <c r="I36" i="2" l="1"/>
  <c r="H36" i="2"/>
  <c r="L34" i="31"/>
  <c r="H22" i="30" l="1"/>
  <c r="F8" i="15" l="1"/>
  <c r="C8" i="15"/>
  <c r="F7" i="15"/>
  <c r="C7" i="15"/>
  <c r="A3" i="15" l="1"/>
  <c r="G13" i="30" l="1"/>
  <c r="C22" i="30"/>
  <c r="F22" i="30"/>
  <c r="B22" i="30"/>
  <c r="G21" i="30"/>
  <c r="D21" i="30"/>
  <c r="E21" i="30" s="1"/>
  <c r="B8" i="30"/>
  <c r="B7" i="30"/>
  <c r="G33" i="15" l="1"/>
  <c r="E33" i="15"/>
  <c r="G32" i="15"/>
  <c r="D32" i="15"/>
  <c r="G31" i="15"/>
  <c r="D31" i="15"/>
  <c r="E31" i="15" s="1"/>
  <c r="G29" i="15"/>
  <c r="D29" i="15"/>
  <c r="E29" i="15" s="1"/>
  <c r="G28" i="15"/>
  <c r="D28" i="15"/>
  <c r="E28" i="15" s="1"/>
  <c r="G27" i="15"/>
  <c r="D27" i="15"/>
  <c r="E27" i="15" s="1"/>
  <c r="G25" i="15"/>
  <c r="G24" i="15"/>
  <c r="D24" i="15"/>
  <c r="E24" i="15" s="1"/>
  <c r="G23" i="15"/>
  <c r="D23" i="15"/>
  <c r="E23" i="15" s="1"/>
  <c r="G22" i="15"/>
  <c r="D22" i="15"/>
  <c r="E22" i="15" s="1"/>
  <c r="G21" i="15"/>
  <c r="D21" i="15"/>
  <c r="E21" i="15" s="1"/>
  <c r="G20" i="15"/>
  <c r="D20" i="15"/>
  <c r="E20" i="15" s="1"/>
  <c r="D19" i="15"/>
  <c r="G18" i="15"/>
  <c r="D18" i="15"/>
  <c r="E18" i="15" s="1"/>
  <c r="G17" i="15"/>
  <c r="G30" i="15"/>
  <c r="G16" i="15"/>
  <c r="D16" i="15"/>
  <c r="E16" i="15" s="1"/>
  <c r="G15" i="15"/>
  <c r="D15" i="15"/>
  <c r="E15" i="15" s="1"/>
  <c r="G13" i="15"/>
  <c r="D13" i="15"/>
  <c r="D8" i="15"/>
  <c r="E8" i="15" s="1"/>
  <c r="F9" i="15"/>
  <c r="E13" i="15" l="1"/>
  <c r="D34" i="15"/>
  <c r="G34" i="15"/>
  <c r="C9" i="15"/>
  <c r="G8" i="15"/>
  <c r="D7" i="15"/>
  <c r="E7" i="15" s="1"/>
  <c r="B9" i="15"/>
  <c r="G9" i="15" s="1"/>
  <c r="G7" i="15"/>
  <c r="D9" i="15" l="1"/>
  <c r="D17" i="30" l="1"/>
  <c r="E17" i="30" s="1"/>
  <c r="D18" i="30"/>
  <c r="E18" i="30" s="1"/>
  <c r="D19" i="30"/>
  <c r="E19" i="30" s="1"/>
  <c r="G17" i="30"/>
  <c r="G18" i="30"/>
  <c r="G19" i="30"/>
  <c r="G23" i="13"/>
  <c r="D23" i="13"/>
  <c r="C23" i="13"/>
  <c r="D14" i="30" l="1"/>
  <c r="E14" i="30" s="1"/>
  <c r="G14" i="30"/>
  <c r="D15" i="30"/>
  <c r="E15" i="30" s="1"/>
  <c r="G15" i="30"/>
  <c r="D16" i="30"/>
  <c r="E16" i="30" s="1"/>
  <c r="G16" i="30"/>
  <c r="D20" i="30"/>
  <c r="E20" i="30" s="1"/>
  <c r="G20" i="30"/>
  <c r="J22" i="30"/>
  <c r="H8" i="30" l="1"/>
  <c r="H7" i="30"/>
  <c r="F8" i="30"/>
  <c r="G8" i="30" s="1"/>
  <c r="F7" i="30"/>
  <c r="C8" i="30"/>
  <c r="C7" i="30"/>
  <c r="A42" i="2" l="1"/>
  <c r="A41" i="2"/>
  <c r="A1" i="2"/>
  <c r="E43" i="2" l="1"/>
  <c r="G22" i="30" l="1"/>
  <c r="J9" i="30" l="1"/>
  <c r="J6" i="30"/>
  <c r="J12" i="30" s="1"/>
  <c r="G52" i="2"/>
  <c r="G51" i="2"/>
  <c r="G50" i="2"/>
  <c r="G49" i="2"/>
  <c r="G48" i="2"/>
  <c r="G37" i="2"/>
  <c r="G15" i="2" s="1"/>
  <c r="I35" i="2"/>
  <c r="I34" i="2"/>
  <c r="I33" i="2"/>
  <c r="I32" i="2"/>
  <c r="G45" i="2"/>
  <c r="G16" i="2" s="1"/>
  <c r="I29" i="2"/>
  <c r="I28" i="2"/>
  <c r="G28" i="2"/>
  <c r="G27" i="2"/>
  <c r="I37" i="2" l="1"/>
  <c r="G17" i="2"/>
  <c r="G53" i="2"/>
  <c r="E48" i="13" l="1"/>
  <c r="F48" i="13" s="1"/>
  <c r="D13" i="30"/>
  <c r="E13" i="30" s="1"/>
  <c r="H9" i="30"/>
  <c r="F9" i="30"/>
  <c r="C9" i="30"/>
  <c r="B9" i="30"/>
  <c r="I8" i="30"/>
  <c r="D8" i="30"/>
  <c r="E8" i="30" s="1"/>
  <c r="I7" i="30"/>
  <c r="G7" i="30"/>
  <c r="D7" i="30"/>
  <c r="E7" i="30" s="1"/>
  <c r="D22" i="30" l="1"/>
  <c r="D9" i="30"/>
  <c r="I9" i="30"/>
  <c r="G9" i="30"/>
  <c r="H6" i="13" l="1"/>
  <c r="G6" i="30" s="1"/>
  <c r="G6" i="15" s="1"/>
  <c r="C14" i="2" l="1"/>
  <c r="G29" i="2" l="1"/>
  <c r="A3" i="30" l="1"/>
  <c r="C50" i="13" l="1"/>
  <c r="C52" i="13" s="1"/>
  <c r="A3" i="13" l="1"/>
  <c r="E27" i="2" l="1"/>
  <c r="D27" i="2"/>
  <c r="C27" i="2"/>
  <c r="E12" i="2"/>
  <c r="D12" i="2"/>
  <c r="H32" i="2" l="1"/>
  <c r="H42" i="13" l="1"/>
  <c r="H28" i="2"/>
  <c r="D14" i="2" l="1"/>
  <c r="E14" i="2"/>
  <c r="E29" i="2" l="1"/>
  <c r="D37" i="2" l="1"/>
  <c r="D15" i="2" s="1"/>
  <c r="D49" i="2" l="1"/>
  <c r="D50" i="2"/>
  <c r="D51" i="2"/>
  <c r="D52" i="2"/>
  <c r="H29" i="2"/>
  <c r="F29" i="2"/>
  <c r="D29" i="2"/>
  <c r="C29" i="2"/>
  <c r="D45" i="2" l="1"/>
  <c r="D16" i="2" s="1"/>
  <c r="D17" i="2" s="1"/>
  <c r="F52" i="2" l="1"/>
  <c r="F51" i="2"/>
  <c r="F50" i="2"/>
  <c r="F49" i="2"/>
  <c r="I52" i="2"/>
  <c r="C51" i="2"/>
  <c r="C50" i="2"/>
  <c r="I50" i="2" s="1"/>
  <c r="C49" i="2"/>
  <c r="I49" i="2" s="1"/>
  <c r="F48" i="2"/>
  <c r="D48" i="2"/>
  <c r="F45" i="2"/>
  <c r="F16" i="2" s="1"/>
  <c r="I51" i="2" l="1"/>
  <c r="E49" i="2"/>
  <c r="D53" i="2"/>
  <c r="E51" i="2"/>
  <c r="H49" i="2"/>
  <c r="E50" i="2"/>
  <c r="H51" i="2"/>
  <c r="H50" i="2"/>
  <c r="F53" i="2"/>
  <c r="E52" i="2"/>
  <c r="H52" i="2"/>
  <c r="C48" i="2" l="1"/>
  <c r="E44" i="2"/>
  <c r="E42" i="2"/>
  <c r="E41" i="2"/>
  <c r="E40" i="2"/>
  <c r="H35" i="2"/>
  <c r="H34" i="2"/>
  <c r="H33" i="2"/>
  <c r="E35" i="2"/>
  <c r="E34" i="2"/>
  <c r="E33" i="2"/>
  <c r="E32" i="2"/>
  <c r="H37" i="2" l="1"/>
  <c r="I48" i="2"/>
  <c r="H48" i="2"/>
  <c r="H53" i="2" s="1"/>
  <c r="C53" i="2"/>
  <c r="I53" i="2" s="1"/>
  <c r="E48" i="2"/>
  <c r="E53" i="2" s="1"/>
  <c r="G50" i="13"/>
  <c r="G52" i="13" s="1"/>
  <c r="D50" i="13"/>
  <c r="D52" i="13" s="1"/>
  <c r="E49" i="13"/>
  <c r="F49" i="13" s="1"/>
  <c r="E47" i="13"/>
  <c r="F47" i="13" s="1"/>
  <c r="E46" i="13"/>
  <c r="F46" i="13" s="1"/>
  <c r="E45" i="13"/>
  <c r="F45" i="13" s="1"/>
  <c r="E44" i="13"/>
  <c r="F44" i="13" s="1"/>
  <c r="E43" i="13"/>
  <c r="F37" i="2"/>
  <c r="F15" i="2" s="1"/>
  <c r="F17" i="2" s="1"/>
  <c r="H23" i="13" l="1"/>
  <c r="E23" i="13"/>
  <c r="H50" i="13"/>
  <c r="E50" i="13"/>
  <c r="F43" i="13"/>
  <c r="H52" i="13" l="1"/>
  <c r="F50" i="13"/>
  <c r="E52" i="13"/>
  <c r="F52" i="13" s="1"/>
  <c r="F23" i="13"/>
  <c r="C45" i="2"/>
  <c r="C37" i="2"/>
  <c r="H45" i="2" l="1"/>
  <c r="H16" i="2" s="1"/>
  <c r="I45" i="2"/>
  <c r="I16" i="2" s="1"/>
  <c r="C15" i="2"/>
  <c r="I15" i="2"/>
  <c r="H15" i="2"/>
  <c r="C16" i="2"/>
  <c r="E45" i="2"/>
  <c r="E16" i="2" s="1"/>
  <c r="E37" i="2"/>
  <c r="E15" i="2" s="1"/>
  <c r="C17" i="2" l="1"/>
  <c r="E17" i="2" s="1"/>
  <c r="I17" i="2" l="1"/>
  <c r="H17" i="2"/>
</calcChain>
</file>

<file path=xl/sharedStrings.xml><?xml version="1.0" encoding="utf-8"?>
<sst xmlns="http://schemas.openxmlformats.org/spreadsheetml/2006/main" count="290" uniqueCount="198">
  <si>
    <t>EXPENSES</t>
  </si>
  <si>
    <t>Budget</t>
  </si>
  <si>
    <t>Variance</t>
  </si>
  <si>
    <t>%</t>
  </si>
  <si>
    <t>General Fund</t>
  </si>
  <si>
    <t>Grants and Awards</t>
  </si>
  <si>
    <t>Total Revenues</t>
  </si>
  <si>
    <t>Total Expenses</t>
  </si>
  <si>
    <t xml:space="preserve">Actual </t>
  </si>
  <si>
    <t>Prior Year</t>
  </si>
  <si>
    <t>Actual</t>
  </si>
  <si>
    <t>General Administration</t>
  </si>
  <si>
    <t>TOTAL</t>
  </si>
  <si>
    <t>Change</t>
  </si>
  <si>
    <t>Executive Office</t>
  </si>
  <si>
    <t>Pages</t>
  </si>
  <si>
    <t>Total Revenue</t>
  </si>
  <si>
    <t>TOTAL ALA</t>
  </si>
  <si>
    <t>REVENUES BY FUND</t>
  </si>
  <si>
    <t>EXPENSES BY FUND</t>
  </si>
  <si>
    <t>ERT</t>
  </si>
  <si>
    <t>NMRT</t>
  </si>
  <si>
    <t>LRRT</t>
  </si>
  <si>
    <t>MAGIRT</t>
  </si>
  <si>
    <t>SRRT</t>
  </si>
  <si>
    <t>SORT</t>
  </si>
  <si>
    <t>LIRT</t>
  </si>
  <si>
    <t>EMIERT</t>
  </si>
  <si>
    <t>RMRT</t>
  </si>
  <si>
    <t>(ALL COMBINED FUNDS)</t>
  </si>
  <si>
    <t>Results of Operations</t>
  </si>
  <si>
    <t>Executive Summary</t>
  </si>
  <si>
    <t>American Library Association</t>
  </si>
  <si>
    <t>TOTAL DIVISIONS</t>
  </si>
  <si>
    <t>PLA</t>
  </si>
  <si>
    <t>ACRL</t>
  </si>
  <si>
    <t>CHOICE</t>
  </si>
  <si>
    <t>AASL</t>
  </si>
  <si>
    <t>YALSA</t>
  </si>
  <si>
    <t>Expenses</t>
  </si>
  <si>
    <t>Interest income</t>
  </si>
  <si>
    <t>Difference</t>
  </si>
  <si>
    <t>LSSIRT</t>
  </si>
  <si>
    <r>
      <rPr>
        <b/>
        <sz val="20"/>
        <color rgb="FFFF0000"/>
        <rFont val="Arial"/>
        <family val="2"/>
      </rPr>
      <t>ALA</t>
    </r>
    <r>
      <rPr>
        <b/>
        <sz val="20"/>
        <color theme="1"/>
        <rFont val="Arial"/>
        <family val="2"/>
      </rPr>
      <t xml:space="preserve"> </t>
    </r>
  </si>
  <si>
    <t>1 - 2</t>
  </si>
  <si>
    <t>3 - 4</t>
  </si>
  <si>
    <t>Division Overhead</t>
  </si>
  <si>
    <t>Round Table Overhead</t>
  </si>
  <si>
    <t>Grant Overhead</t>
  </si>
  <si>
    <t>CONTRIBUTION</t>
  </si>
  <si>
    <t>AOMR</t>
  </si>
  <si>
    <t>Washington Office</t>
  </si>
  <si>
    <t>Human Resources</t>
  </si>
  <si>
    <t>Finance and Staff Support</t>
  </si>
  <si>
    <t>FMRT</t>
  </si>
  <si>
    <t>GAMERT</t>
  </si>
  <si>
    <t>SustainRT</t>
  </si>
  <si>
    <t>Conferences</t>
  </si>
  <si>
    <t>Interest Income</t>
  </si>
  <si>
    <r>
      <rPr>
        <b/>
        <sz val="14"/>
        <color theme="1"/>
        <rFont val="Arial"/>
        <family val="2"/>
      </rPr>
      <t>DIVISIONS</t>
    </r>
    <r>
      <rPr>
        <sz val="12"/>
        <color theme="1"/>
        <rFont val="Arial"/>
        <family val="2"/>
      </rPr>
      <t xml:space="preserve">
</t>
    </r>
  </si>
  <si>
    <t xml:space="preserve"> </t>
  </si>
  <si>
    <t>Conference Contribution - Overhead</t>
  </si>
  <si>
    <t>Total Contribution to General Fund</t>
  </si>
  <si>
    <t>Total General Fund Expenses</t>
  </si>
  <si>
    <t>Divisions</t>
  </si>
  <si>
    <t xml:space="preserve">Division Summary
</t>
  </si>
  <si>
    <t>Fund Balance</t>
  </si>
  <si>
    <t>IT</t>
  </si>
  <si>
    <t>Round Tables</t>
  </si>
  <si>
    <t>Long-term Investment</t>
  </si>
  <si>
    <t>TOTAL ROUND TABLES</t>
  </si>
  <si>
    <t>Mail List Services</t>
  </si>
  <si>
    <t>RUSA</t>
  </si>
  <si>
    <t>UFL</t>
  </si>
  <si>
    <t>ALSC</t>
  </si>
  <si>
    <t>Revenue</t>
  </si>
  <si>
    <t>RRT</t>
  </si>
  <si>
    <t>GODORT</t>
  </si>
  <si>
    <t>GNCRT</t>
  </si>
  <si>
    <t>IFRT</t>
  </si>
  <si>
    <t>IRRT</t>
  </si>
  <si>
    <t>LHRT</t>
  </si>
  <si>
    <t>Core</t>
  </si>
  <si>
    <t>LearnRT</t>
  </si>
  <si>
    <t>5</t>
  </si>
  <si>
    <t>****</t>
  </si>
  <si>
    <t>Membership</t>
  </si>
  <si>
    <t>Endowment Fund Transfer with Terms</t>
  </si>
  <si>
    <t>&lt;&gt;</t>
  </si>
  <si>
    <t>Interest rate: 1%</t>
  </si>
  <si>
    <t>Due: 2030</t>
  </si>
  <si>
    <t xml:space="preserve">American Library Association </t>
  </si>
  <si>
    <t>1</t>
  </si>
  <si>
    <t>FY 2021 - $1.5 million – funded on September 25, 2020</t>
  </si>
  <si>
    <t>Chase Bank - Equipment Financing</t>
  </si>
  <si>
    <t>Monthly payments began in February 2021</t>
  </si>
  <si>
    <t>Due: January 2026</t>
  </si>
  <si>
    <t>Interest rate: 2.75%</t>
  </si>
  <si>
    <t>Economic Injury Disaster Loan (EIDL)</t>
  </si>
  <si>
    <t xml:space="preserve">Total ALA </t>
  </si>
  <si>
    <t>ALA Schedule of Loans and Transfer with Terms</t>
  </si>
  <si>
    <t>Schedule of Loans and Transfer with Terms</t>
  </si>
  <si>
    <t>Board approved cap - $2,886,138</t>
  </si>
  <si>
    <t>Total borrowed - $1,688,842</t>
  </si>
  <si>
    <r>
      <t>Long-term Investment</t>
    </r>
    <r>
      <rPr>
        <b/>
        <sz val="14"/>
        <color rgb="FFFF0000"/>
        <rFont val="Arial"/>
        <family val="2"/>
      </rPr>
      <t>****</t>
    </r>
  </si>
  <si>
    <t>-</t>
  </si>
  <si>
    <t>Interest payment of $15,000 made on September 14, 2021</t>
  </si>
  <si>
    <t>Statement of Revenue and Expenses</t>
  </si>
  <si>
    <t>TOTAL ALA (ALL COMBINED FUNDS)</t>
  </si>
  <si>
    <t xml:space="preserve">General Fund </t>
  </si>
  <si>
    <t>Publishing &amp; Media Contribution - Overhead</t>
  </si>
  <si>
    <t>Publishing &amp; Media</t>
  </si>
  <si>
    <t>FY 2022 - $1.5 million – funded on September 8, 2021</t>
  </si>
  <si>
    <t>Chase Bank Line of Credit (LOC)</t>
  </si>
  <si>
    <t>Due: June 2, 2050 (a 30-year loan)</t>
  </si>
  <si>
    <t>Continuing Education - Overhead</t>
  </si>
  <si>
    <t>LOC = $5 million</t>
  </si>
  <si>
    <t>Due: July 31, 2023</t>
  </si>
  <si>
    <t>Loan balance as of August 31, 2022</t>
  </si>
  <si>
    <t>Executive Office/Governance, ALA Offices &amp; Member Relations, as well as the Round Tables and Divisions.</t>
  </si>
  <si>
    <t>Note 1:  ASGCLA dissolved on September 1, 2020 and operations migrated to other parts of ALA.</t>
  </si>
  <si>
    <t>Note 2:  ALCTS, LITA and LLAMA merged to form Core effective September 1, 2020.</t>
  </si>
  <si>
    <t>Interest payment of $30,000 made on September 23, 2022</t>
  </si>
  <si>
    <t xml:space="preserve">ALA Offices and Member Relations (AOMR) </t>
  </si>
  <si>
    <t>Statement of Revenue and Expenses by Department</t>
  </si>
  <si>
    <t>Year-to-Date</t>
  </si>
  <si>
    <t xml:space="preserve"> Statement of Revenue and Expenses</t>
  </si>
  <si>
    <t xml:space="preserve"> Statement of Revenue and Expenses by Department</t>
  </si>
  <si>
    <t>Divisions Statement of Revenue and Expenses</t>
  </si>
  <si>
    <t>Round Tables Statement of Revenue and Expenses</t>
  </si>
  <si>
    <t xml:space="preserve">Statement of Revenue and Expenses </t>
  </si>
  <si>
    <t>FY21</t>
  </si>
  <si>
    <t>Historical loan balance</t>
  </si>
  <si>
    <t>Loan balance as of August 31, 2021</t>
  </si>
  <si>
    <t>Loan balance as of August 31, 2020</t>
  </si>
  <si>
    <t>Liquidity - Short-term Investments Operational Update</t>
  </si>
  <si>
    <t>Short-term investments balance as of:</t>
  </si>
  <si>
    <t>August 31, 2019</t>
  </si>
  <si>
    <t>August 31, 2020</t>
  </si>
  <si>
    <t>August 31, 2021</t>
  </si>
  <si>
    <t>August 31, 2022</t>
  </si>
  <si>
    <t>December 31, 2022</t>
  </si>
  <si>
    <t>FY23 - FY22</t>
  </si>
  <si>
    <t>FY23 - FY21</t>
  </si>
  <si>
    <t>FY22</t>
  </si>
  <si>
    <t>The Coretta Scott King Book Awards Round Table (CSKBART) was formed.</t>
  </si>
  <si>
    <t>The Staff Organizations Round Table (SORT) and (Library Support Staff Interests Round Table) LSSIRT merged to form the Library Support Staff Round Table (LSSRT).</t>
  </si>
  <si>
    <t>CSKBART</t>
  </si>
  <si>
    <t>LSSRT</t>
  </si>
  <si>
    <t xml:space="preserve">This summary represents Total ALA which consists of the General Fund Units and Departments: Publishing &amp; Media, Continuing Education, Conference Services, Support Services, </t>
  </si>
  <si>
    <t xml:space="preserve">Grant - PPP loan forgiveness </t>
  </si>
  <si>
    <t>LHRT's budget variance is due to printing and distribution costs of the newsletter.</t>
  </si>
  <si>
    <t>Effective September 1, 2022:</t>
  </si>
  <si>
    <t>Unused portion: $5 million</t>
  </si>
  <si>
    <t>Surplus (Deficit)</t>
  </si>
  <si>
    <t>Total Surplus (Deficit)</t>
  </si>
  <si>
    <t>SURPLUS (DEFICIT)</t>
  </si>
  <si>
    <t>Monthly interest payments began in December 2022</t>
  </si>
  <si>
    <t>Principal payments will begin in January 2024</t>
  </si>
  <si>
    <t>Surplus (Deficit) from Operations</t>
  </si>
  <si>
    <t>FY 2023 Financials - March 31, 2023</t>
  </si>
  <si>
    <t>The financial results represent seven months of activity for FY 2023. The following financial summaries highlight actual revenue and expense results compared to the approved budget.</t>
  </si>
  <si>
    <t>Seven Month</t>
  </si>
  <si>
    <t xml:space="preserve">Prior Seven Month </t>
  </si>
  <si>
    <t>Like Seven Month</t>
  </si>
  <si>
    <t>The Endowment Fund balance at April 30, 2023 was $57,304,990, representing a 5.1% increase from the December 31, 2022 balance of $54,527,718.</t>
  </si>
  <si>
    <r>
      <t xml:space="preserve">For the first seven months of FY 2023, total revenue for ALA exceeded budget by $9.6M. Grants, awards and donations accounted for $8.3M of the excess. We continue to explore ways to align budgeting practice with standard accounting practices to the extent possible. Revenue for a 3-year grant was recorded in FY 2023 and classified as unconditional; associated expenses will be recognized in FY 2023 through FY 2025.  </t>
    </r>
    <r>
      <rPr>
        <sz val="14"/>
        <rFont val="Arial"/>
        <family val="2"/>
      </rPr>
      <t xml:space="preserve"> 
</t>
    </r>
    <r>
      <rPr>
        <sz val="14"/>
        <color theme="1"/>
        <rFont val="Arial"/>
        <family val="2"/>
      </rPr>
      <t xml:space="preserve">
Revenue for the first seven months of FY 2023 was $34.9M, higher than FY 2022 revenue by $7.0M and higher than FY 2021 revenue, the most recent Division one-conference fiscal year, by $13.5M. Within total ALA revenues, the General Fund, Grants and Awards and the Endowment Fund (Long-term Investment) exceeded budget; the Divisions and Round Tables missed budget by 4% and 1%, respectively, for the seven month period ended March 31, 2023. </t>
    </r>
  </si>
  <si>
    <t>ALA expenses for the first seven months of FY 2023 were $26.7M, 6.5% under budget. Expenses for 2023 were higher than 2022 by $2.3M and higher than 2021 by $3.8M. 
In comparison to 2022 expenses, the General Fund and Grants and Awards saw expenses higher in 2023. Divisions, Round Tables and the Endowment Fund were lower than 2022. See the General Fund by Department, Divisions and Round Tables tabs for further analysis.</t>
  </si>
  <si>
    <t>For the first seven months of FY 2023, the total Contribution to the General Fund was $11.6M. 
Actual General Fund contribution lagged budget for Membership dues by $111k, Publishing &amp; Media by $593k, Conferences by $1M, Divisions by $183k, Grants by $88k, Mail List Services by $27k and Interest Income by $79k.  
Contributed revenue for Continuing Education, Round Tables, AOMR and the Executive Office exceeded budget by $3.9M. 
The amount realized for the first seven months of FY 2023 is $150k less than the contribution realized in the same period in FY 2022, with the largest changes due to: 
            &lt;&gt; Publishing &amp; Media - decrease of $1.3M. 
            &lt;&gt; Endowment Fund Transfer with Terms and PPP loan forgiveness - decrease of $3.5M.
            &lt;&gt; ALA Offices and Member Relations (AOMR) - increased donations of $921k in support of ALA’s anti-censorship initiatives: Unite Against Book Bans; and L4L (Learning for Life) and  
                  Intellectual Freedom in the Public Sphere.
            &lt;&gt; Executive Office - increased donations of $4.7M in support of ALA's mission.</t>
  </si>
  <si>
    <r>
      <t xml:space="preserve">The </t>
    </r>
    <r>
      <rPr>
        <b/>
        <sz val="12"/>
        <color theme="1"/>
        <rFont val="Arial"/>
        <family val="2"/>
      </rPr>
      <t>Publishing &amp; Media Department, which includes ALA Editions l ALA Neal-Schuman, Digital Reference, Graphics, Booklist and American Libraries</t>
    </r>
    <r>
      <rPr>
        <sz val="12"/>
        <color theme="1"/>
        <rFont val="Arial"/>
        <family val="2"/>
      </rPr>
      <t>, earned total revenues of $4.8M for the first seven months of FY 2023, versus a budget of $5.3M. Total contribution from Publishing &amp; Media to the General Fund was $1.2M, versus a budgeted contribution of $1.8M. Operational details for the variances are found in the Publishing &amp; Media Department financial commentary.</t>
    </r>
  </si>
  <si>
    <r>
      <rPr>
        <b/>
        <sz val="12"/>
        <color theme="1"/>
        <rFont val="Arial"/>
        <family val="2"/>
      </rPr>
      <t>Division overhead is the amount contributed to the General Fund based on qualifying revenues and the overhead rate established for that year.</t>
    </r>
    <r>
      <rPr>
        <sz val="12"/>
        <color theme="1"/>
        <rFont val="Arial"/>
        <family val="2"/>
      </rPr>
      <t xml:space="preserve"> Overhead is less than budget by $183k. Compared to the most recent Division one-conference fiscal year (FY 2021), overhead was</t>
    </r>
    <r>
      <rPr>
        <sz val="12"/>
        <rFont val="Arial"/>
        <family val="2"/>
      </rPr>
      <t xml:space="preserve"> higher by $228k as the FY 2021 conference was hosted virtually.</t>
    </r>
    <r>
      <rPr>
        <sz val="12"/>
        <color theme="1"/>
        <rFont val="Arial"/>
        <family val="2"/>
      </rPr>
      <t xml:space="preserve"> Compared to the same period in FY 2019, overhead was higher by $241k due to the timing of the ACRL Conference [held in March 2023 and April 2019, respectively].</t>
    </r>
  </si>
  <si>
    <t xml:space="preserve">Interest income earned by ALA was $604k, which was under budget by $79k but higher than the prior period by $57k, a positive trend as we continue to focus on rebuilding the short-term investment balances. </t>
  </si>
  <si>
    <t>Seven Month Actual</t>
  </si>
  <si>
    <t xml:space="preserve">Through March 31, 2023, Divisions as a whole realized revenues (not including grants) of $7.2M. </t>
  </si>
  <si>
    <t>One of the eight Divisions met revenue expectations, while seven (AASL, ACRL, ALSC, RUSA, UFL, YALSA and Core) missed budget.</t>
  </si>
  <si>
    <t xml:space="preserve">Expenses are currently reported as better than budget at $6.7M versus $7.7M, with seven of the eight Divisions performing better than budget. </t>
  </si>
  <si>
    <t>For the first seven months of FY 2023, Round Tables as a whole realized revenues of $294k.</t>
  </si>
  <si>
    <t>Balance at 4/30/23 - $-0-</t>
  </si>
  <si>
    <t>Loan balance as of April 30, 2023</t>
  </si>
  <si>
    <t>April 30, 2023</t>
  </si>
  <si>
    <t>Operating Surplus (Deficit)</t>
  </si>
  <si>
    <t>EBD #3.29</t>
  </si>
  <si>
    <t>BARC #3.29</t>
  </si>
  <si>
    <r>
      <rPr>
        <b/>
        <sz val="12"/>
        <color theme="1"/>
        <rFont val="Arial"/>
        <family val="2"/>
      </rPr>
      <t>General Membership Dues:</t>
    </r>
    <r>
      <rPr>
        <sz val="12"/>
        <color theme="1"/>
        <rFont val="Arial"/>
        <family val="2"/>
      </rPr>
      <t xml:space="preserve"> For FY 2023, ALA budgeted a 4% increase over FY 2022 actuals as we continue to work through challenges to rebound to pre-pandemic levels. Through March 2023, member dues lagged budget by $111k and remain ahead of last year.   
Total ALA membership count at the end of March 2023 was 50,391, comparable to the count of 49,705 at the end of FY 2022. Our membership strategy is focused on rebounding our membership and recruiting new members to ALA through initiatives such as executing ongoing quarterly campaigns to recapture lapsed members by promoting ALA mission impact and professional development opportunities. An </t>
    </r>
    <r>
      <rPr>
        <sz val="12"/>
        <rFont val="Arial"/>
        <family val="2"/>
      </rPr>
      <t xml:space="preserve">automated campaign to non-members who register for events on the Learning Management System has been activated and we are monitoring results.
The membership count above reflects a 2% decline from the March 2021 count of 51,381 (the most recent Division one-conference year). 
</t>
    </r>
    <r>
      <rPr>
        <sz val="12"/>
        <color theme="1"/>
        <rFont val="Arial"/>
        <family val="2"/>
      </rPr>
      <t xml:space="preserve">
With 2/3 of ALA members paying dues from their own pocket, ALA dues revenue is sensitive to economic conditions including decades high inflation rates.</t>
    </r>
  </si>
  <si>
    <t xml:space="preserve">General Fund expenses of $10.5M are less than the budget of $10.9M.   
The Washington Office expenses were over budget by $93k, primarily due to the hiring of consultants to keep the work moving forward while staff positions are unfilled. </t>
  </si>
  <si>
    <t xml:space="preserve">For the first seven months of FY 2023, the General Fund generated an operating surplus of $1.0M versus a budgeted operating deficit of $1.1M, a positive variance of $2.1M.  </t>
  </si>
  <si>
    <t>LIRT's budget variance is due to a shortfall in dues revenue.</t>
  </si>
  <si>
    <t>GODORT's budget variance is due to the timing of expenses for Annual Conference.</t>
  </si>
  <si>
    <t xml:space="preserve">SRRT's budget variance is due to timing and unplanned Annual Conference events. </t>
  </si>
  <si>
    <t>RRT's budget variance is due to timing and is projecting to end the fiscal year ahead of budget.</t>
  </si>
  <si>
    <t xml:space="preserve">Overall, ALA is reporting a net surplus of $8.2M for the seven months ended March 31, 2023, representing a positive budget variance of $9.6M.  </t>
  </si>
  <si>
    <t>NET SURPLUS (DEFICIT)</t>
  </si>
  <si>
    <t>Membership Dues Net Surplus</t>
  </si>
  <si>
    <t>Publishing &amp; Media Contribution - Net Surplus (Deficit)</t>
  </si>
  <si>
    <t>Conference Contribution - Net Surplus (Deficit)</t>
  </si>
  <si>
    <t>Continuing Education - Net Surplus (Deficit)</t>
  </si>
  <si>
    <r>
      <t>Conferences report the financial results from LibLearnX and progress of the Annual Conference.</t>
    </r>
    <r>
      <rPr>
        <sz val="12"/>
        <color theme="1"/>
        <rFont val="Arial"/>
        <family val="2"/>
      </rPr>
      <t xml:space="preserve">  
LibLearnX reported a net deficit of $836k for the period ended March 2023, compared to a budgeted net deficit of $148k. Registration revenue was at 76% of budget ($591k vs $776k) and exhibit space sales and sponsorships were at 41% of budget ($358k vs $875k) with a total of 89 exhibitors. Expenses were reduced by $431k to offset the $812k shortfall in revenue. The significant expense overruns were professional services at $47k, transportation at $127k, audio-visual costs at $68k and computer rental/internet connections at $65k.
</t>
    </r>
    <r>
      <rPr>
        <sz val="12"/>
        <rFont val="Arial"/>
        <family val="2"/>
      </rPr>
      <t xml:space="preserve">
LibLearnX contributed $256k in overhead to the General Fund. 
Actual LibLearnX attendees (based on anticipated paid registrants of 2,000) fell short of budget by 14% with 1,712 paid registrants and 947 comped registrants. The total number of attendees was 2,659.</t>
    </r>
    <r>
      <rPr>
        <b/>
        <sz val="12"/>
        <color rgb="FFFF0000"/>
        <rFont val="Arial"/>
        <family val="2"/>
      </rPr>
      <t xml:space="preserve">  
</t>
    </r>
    <r>
      <rPr>
        <sz val="12"/>
        <color theme="1"/>
        <rFont val="Arial"/>
        <family val="2"/>
      </rPr>
      <t>Upfront and fixed expenses create a temporary net deficit for the Annual Conference, so the current $486k net deficit reported will decrease in the weeks ahead. This is due to fixed expenses (payroll and professional fees) that occur throughout the year and prior to the conference date. Registration revenue through May 30, 2023, was at 94% of budgeted revenue of $2,557,200, compared with 76% of revenue at the same point in 2022, with paid registrants budgeted at 9,230 and a stretch goal per LLX variance of 11,000. Exhibit space sales were at 113% of budgeted revenue of $2,132,500 with a total of 589 exhibitors. Advertising sales were at 77% of budgeted revenue of $240,000.</t>
    </r>
    <r>
      <rPr>
        <b/>
        <sz val="12"/>
        <color rgb="FFFF0000"/>
        <rFont val="Arial"/>
        <family val="2"/>
      </rPr>
      <t xml:space="preserve">  
</t>
    </r>
    <r>
      <rPr>
        <sz val="12"/>
        <rFont val="Arial"/>
        <family val="2"/>
      </rPr>
      <t>Based on revenue to date for the Annual Conference, the projected overhead contribution to the General Fund is $1.3M.</t>
    </r>
    <r>
      <rPr>
        <b/>
        <sz val="12"/>
        <color rgb="FFFF0000"/>
        <rFont val="Arial"/>
        <family val="2"/>
      </rPr>
      <t xml:space="preserve">
</t>
    </r>
    <r>
      <rPr>
        <sz val="12"/>
        <color theme="1"/>
        <rFont val="Arial"/>
        <family val="2"/>
      </rPr>
      <t xml:space="preserve">
For the seven months ended March 31, 2023, the total contribution from Conference Services to the General Fund was less than budget by $1M which relates to a budget shortfall for LLX [$903k] and timing of the Annual Conference events [$131k].</t>
    </r>
    <r>
      <rPr>
        <b/>
        <sz val="12"/>
        <color theme="1"/>
        <rFont val="Arial"/>
        <family val="2"/>
      </rPr>
      <t xml:space="preserve">
</t>
    </r>
    <r>
      <rPr>
        <sz val="12"/>
        <color theme="1"/>
        <rFont val="Arial"/>
        <family val="2"/>
      </rPr>
      <t>As of June 1, 2023, Conference Services total revenue (LLX and Annual Conference to date combined) was at 84% of FY 2023 budget.</t>
    </r>
  </si>
  <si>
    <t>ALA CD#13.4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</si>
</sst>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409]mmmm\ d\,\ yyyy;@"/>
    <numFmt numFmtId="166" formatCode="#,###"/>
    <numFmt numFmtId="167" formatCode="#,##0;\-#,##0"/>
    <numFmt numFmtId="168" formatCode="_(* #,##0_);_(* \(#,##0\);_(* &quot;-&quot;??_);_(@_)"/>
    <numFmt numFmtId="169" formatCode="_(&quot;$&quot;* #,##0_);_(&quot;$&quot;* \(#,##0\);_(&quot;$&quot;* &quot;-&quot;??_);_(@_)"/>
    <numFmt numFmtId="170" formatCode="0.000%"/>
  </numFmts>
  <fonts count="51" x14ac:knownFonts="1">
    <font>
      <sz val="11"/>
      <color theme="1"/>
      <name val="Calibri"/>
      <family val="2"/>
      <scheme val="minor"/>
    </font>
    <font>
      <sz val="14"/>
      <color theme="1"/>
      <name val="Calibri"/>
      <family val="2"/>
      <scheme val="minor"/>
    </font>
    <font>
      <sz val="14"/>
      <color theme="1"/>
      <name val="Arial"/>
      <family val="2"/>
    </font>
    <font>
      <sz val="11"/>
      <color theme="1"/>
      <name val="Arial"/>
      <family val="2"/>
    </font>
    <font>
      <b/>
      <sz val="14"/>
      <color theme="1"/>
      <name val="Arial"/>
      <family val="2"/>
    </font>
    <font>
      <sz val="12"/>
      <color theme="1"/>
      <name val="Calibri"/>
      <family val="2"/>
      <scheme val="minor"/>
    </font>
    <font>
      <sz val="12"/>
      <color theme="1"/>
      <name val="Arial"/>
      <family val="2"/>
    </font>
    <font>
      <b/>
      <sz val="12"/>
      <color theme="1"/>
      <name val="Arial"/>
      <family val="2"/>
    </font>
    <font>
      <b/>
      <u/>
      <sz val="12"/>
      <color theme="1"/>
      <name val="Arial"/>
      <family val="2"/>
    </font>
    <font>
      <b/>
      <u/>
      <sz val="14"/>
      <color theme="1"/>
      <name val="Arial"/>
      <family val="2"/>
    </font>
    <font>
      <b/>
      <sz val="11"/>
      <color theme="1"/>
      <name val="Arial"/>
      <family val="2"/>
    </font>
    <font>
      <b/>
      <sz val="12"/>
      <name val="Arial"/>
      <family val="2"/>
    </font>
    <font>
      <sz val="12"/>
      <name val="Arial"/>
      <family val="2"/>
    </font>
    <font>
      <b/>
      <sz val="12"/>
      <color theme="4"/>
      <name val="Arial"/>
      <family val="2"/>
    </font>
    <font>
      <sz val="18"/>
      <color theme="4"/>
      <name val="Arial"/>
      <family val="2"/>
    </font>
    <font>
      <sz val="11"/>
      <color theme="4"/>
      <name val="Arial"/>
      <family val="2"/>
    </font>
    <font>
      <b/>
      <sz val="11"/>
      <color theme="1"/>
      <name val="Calibri"/>
      <family val="2"/>
      <scheme val="minor"/>
    </font>
    <font>
      <i/>
      <sz val="12"/>
      <color theme="1"/>
      <name val="Arial"/>
      <family val="2"/>
    </font>
    <font>
      <i/>
      <sz val="11"/>
      <color theme="1"/>
      <name val="Calibri"/>
      <family val="2"/>
      <scheme val="minor"/>
    </font>
    <font>
      <sz val="11"/>
      <color theme="1"/>
      <name val="Calibri"/>
      <family val="2"/>
      <scheme val="minor"/>
    </font>
    <font>
      <sz val="11"/>
      <color theme="1"/>
      <name val="Arial"/>
      <family val="2"/>
    </font>
    <font>
      <b/>
      <sz val="20"/>
      <color theme="1"/>
      <name val="Arial"/>
      <family val="2"/>
    </font>
    <font>
      <b/>
      <sz val="20"/>
      <color theme="3"/>
      <name val="Arial"/>
      <family val="2"/>
    </font>
    <font>
      <b/>
      <sz val="14"/>
      <color theme="1"/>
      <name val="Arial"/>
      <family val="2"/>
    </font>
    <font>
      <sz val="11"/>
      <color theme="1"/>
      <name val="Calibri"/>
      <family val="2"/>
      <scheme val="minor"/>
    </font>
    <font>
      <b/>
      <sz val="16"/>
      <color theme="1"/>
      <name val="Arial"/>
      <family val="2"/>
    </font>
    <font>
      <b/>
      <sz val="11"/>
      <color theme="1"/>
      <name val="Arial"/>
      <family val="2"/>
    </font>
    <font>
      <sz val="16"/>
      <color theme="1"/>
      <name val="Arial"/>
      <family val="2"/>
    </font>
    <font>
      <sz val="14"/>
      <color theme="1"/>
      <name val="Arial"/>
      <family val="2"/>
    </font>
    <font>
      <sz val="14"/>
      <color theme="1"/>
      <name val="Calibri"/>
      <family val="2"/>
      <scheme val="minor"/>
    </font>
    <font>
      <sz val="12"/>
      <color theme="1"/>
      <name val="Calibri"/>
      <family val="2"/>
      <scheme val="minor"/>
    </font>
    <font>
      <b/>
      <sz val="18"/>
      <name val="Arial"/>
      <family val="2"/>
    </font>
    <font>
      <b/>
      <sz val="20"/>
      <color rgb="FFFF0000"/>
      <name val="Arial"/>
      <family val="2"/>
    </font>
    <font>
      <b/>
      <sz val="11"/>
      <name val="Arial"/>
      <family val="2"/>
    </font>
    <font>
      <sz val="11"/>
      <name val="Arial"/>
      <family val="2"/>
    </font>
    <font>
      <b/>
      <u/>
      <sz val="11"/>
      <name val="Arial"/>
      <family val="2"/>
    </font>
    <font>
      <b/>
      <sz val="14"/>
      <name val="Arial"/>
      <family val="2"/>
    </font>
    <font>
      <sz val="14"/>
      <name val="Arial"/>
      <family val="2"/>
    </font>
    <font>
      <b/>
      <u/>
      <sz val="14"/>
      <name val="Arial"/>
      <family val="2"/>
    </font>
    <font>
      <sz val="13"/>
      <color theme="1"/>
      <name val="Arial"/>
      <family val="2"/>
    </font>
    <font>
      <b/>
      <sz val="12"/>
      <color theme="1"/>
      <name val="Calibri"/>
      <family val="2"/>
      <scheme val="minor"/>
    </font>
    <font>
      <b/>
      <sz val="18"/>
      <color rgb="FFFF0000"/>
      <name val="Calibri"/>
      <family val="2"/>
      <scheme val="minor"/>
    </font>
    <font>
      <b/>
      <sz val="12"/>
      <color rgb="FFFF0000"/>
      <name val="Arial"/>
      <family val="2"/>
    </font>
    <font>
      <b/>
      <sz val="11"/>
      <color rgb="FFFF0000"/>
      <name val="Calibri"/>
      <family val="2"/>
      <scheme val="minor"/>
    </font>
    <font>
      <sz val="10"/>
      <name val="Arial"/>
      <family val="2"/>
    </font>
    <font>
      <sz val="11"/>
      <name val="Microsoft Sans Serif"/>
      <family val="2"/>
    </font>
    <font>
      <b/>
      <sz val="24"/>
      <color rgb="FFFF0000"/>
      <name val="Arial"/>
      <family val="2"/>
    </font>
    <font>
      <b/>
      <sz val="14"/>
      <color rgb="FFFF0000"/>
      <name val="Arial"/>
      <family val="2"/>
    </font>
    <font>
      <b/>
      <sz val="11"/>
      <color rgb="FF0070C0"/>
      <name val="Arial"/>
      <family val="2"/>
    </font>
    <font>
      <b/>
      <u/>
      <sz val="11"/>
      <color theme="1"/>
      <name val="Calibri"/>
      <family val="2"/>
      <scheme val="minor"/>
    </font>
    <font>
      <sz val="11"/>
      <color rgb="FF00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79998168889431442"/>
        <bgColor indexed="64"/>
      </patternFill>
    </fill>
  </fills>
  <borders count="37">
    <border>
      <left/>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s>
  <cellStyleXfs count="10">
    <xf numFmtId="0" fontId="0" fillId="0" borderId="0"/>
    <xf numFmtId="9" fontId="19" fillId="0" borderId="0" applyFont="0" applyFill="0" applyBorder="0" applyAlignment="0" applyProtection="0"/>
    <xf numFmtId="0" fontId="44" fillId="0" borderId="0"/>
    <xf numFmtId="9" fontId="44" fillId="0" borderId="0" applyFont="0" applyFill="0" applyBorder="0" applyAlignment="0" applyProtection="0"/>
    <xf numFmtId="44" fontId="44" fillId="0" borderId="0" applyFont="0" applyFill="0" applyBorder="0" applyAlignment="0" applyProtection="0"/>
    <xf numFmtId="42" fontId="44" fillId="0" borderId="0" applyFont="0" applyFill="0" applyBorder="0" applyAlignment="0" applyProtection="0"/>
    <xf numFmtId="43" fontId="44" fillId="0" borderId="0" applyFont="0" applyFill="0" applyBorder="0" applyAlignment="0" applyProtection="0"/>
    <xf numFmtId="41" fontId="44"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cellStyleXfs>
  <cellXfs count="279">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2" fillId="0" borderId="0" xfId="0" applyFont="1"/>
    <xf numFmtId="37" fontId="6" fillId="0" borderId="0" xfId="0" applyNumberFormat="1" applyFont="1"/>
    <xf numFmtId="37" fontId="5" fillId="0" borderId="0" xfId="0" applyNumberFormat="1" applyFont="1"/>
    <xf numFmtId="10" fontId="6" fillId="0" borderId="0" xfId="0" applyNumberFormat="1" applyFont="1"/>
    <xf numFmtId="37" fontId="8" fillId="0" borderId="0" xfId="0" applyNumberFormat="1" applyFont="1"/>
    <xf numFmtId="0" fontId="7" fillId="0" borderId="6"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17" xfId="0" applyFont="1" applyBorder="1" applyAlignment="1">
      <alignment horizontal="center"/>
    </xf>
    <xf numFmtId="37" fontId="6" fillId="0" borderId="3" xfId="0" applyNumberFormat="1" applyFont="1" applyBorder="1"/>
    <xf numFmtId="10" fontId="6" fillId="0" borderId="3" xfId="0" applyNumberFormat="1" applyFont="1" applyBorder="1"/>
    <xf numFmtId="0" fontId="9" fillId="0" borderId="0" xfId="0" applyFont="1"/>
    <xf numFmtId="37" fontId="2" fillId="0" borderId="0" xfId="0" applyNumberFormat="1" applyFont="1"/>
    <xf numFmtId="0" fontId="2" fillId="0" borderId="0" xfId="0" applyFont="1" applyAlignment="1">
      <alignment horizontal="right"/>
    </xf>
    <xf numFmtId="0" fontId="7" fillId="0" borderId="10" xfId="0" applyFont="1" applyBorder="1"/>
    <xf numFmtId="37" fontId="6" fillId="2" borderId="0" xfId="0" applyNumberFormat="1" applyFont="1" applyFill="1"/>
    <xf numFmtId="10" fontId="6" fillId="2" borderId="0" xfId="0" applyNumberFormat="1" applyFont="1" applyFill="1"/>
    <xf numFmtId="0" fontId="2" fillId="2" borderId="0" xfId="0" applyFont="1" applyFill="1"/>
    <xf numFmtId="0" fontId="0" fillId="2" borderId="0" xfId="0" applyFill="1"/>
    <xf numFmtId="0" fontId="6" fillId="2" borderId="0" xfId="0" applyFont="1" applyFill="1"/>
    <xf numFmtId="37" fontId="7" fillId="2" borderId="0" xfId="0" applyNumberFormat="1" applyFont="1" applyFill="1"/>
    <xf numFmtId="10" fontId="7" fillId="2" borderId="0" xfId="0" applyNumberFormat="1" applyFont="1" applyFill="1"/>
    <xf numFmtId="0" fontId="3" fillId="0" borderId="0" xfId="0" applyFont="1"/>
    <xf numFmtId="0" fontId="14" fillId="2" borderId="0" xfId="0" applyFont="1" applyFill="1"/>
    <xf numFmtId="0" fontId="15" fillId="2" borderId="0" xfId="0" applyFont="1" applyFill="1"/>
    <xf numFmtId="0" fontId="6" fillId="0" borderId="3" xfId="0" applyFont="1" applyBorder="1"/>
    <xf numFmtId="0" fontId="7" fillId="2" borderId="0" xfId="0" applyFont="1" applyFill="1"/>
    <xf numFmtId="0" fontId="13" fillId="0" borderId="0" xfId="0" applyFont="1"/>
    <xf numFmtId="0" fontId="6" fillId="0" borderId="9" xfId="0" applyFont="1" applyBorder="1"/>
    <xf numFmtId="0" fontId="6" fillId="0" borderId="11" xfId="0" applyFont="1" applyBorder="1"/>
    <xf numFmtId="0" fontId="7" fillId="3" borderId="13" xfId="0" applyFont="1" applyFill="1" applyBorder="1"/>
    <xf numFmtId="0" fontId="6" fillId="3" borderId="14" xfId="0" applyFont="1" applyFill="1" applyBorder="1"/>
    <xf numFmtId="37" fontId="7" fillId="3" borderId="12" xfId="0" applyNumberFormat="1" applyFont="1" applyFill="1" applyBorder="1"/>
    <xf numFmtId="0" fontId="6" fillId="3" borderId="1" xfId="0" applyFont="1" applyFill="1" applyBorder="1"/>
    <xf numFmtId="0" fontId="8"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horizontal="left"/>
    </xf>
    <xf numFmtId="0" fontId="16" fillId="0" borderId="0" xfId="0" applyFont="1"/>
    <xf numFmtId="0" fontId="8" fillId="0" borderId="0" xfId="0" applyFont="1" applyAlignment="1">
      <alignment vertical="center" wrapText="1"/>
    </xf>
    <xf numFmtId="0" fontId="20" fillId="0" borderId="0" xfId="0" applyFont="1" applyAlignment="1">
      <alignment horizontal="center"/>
    </xf>
    <xf numFmtId="0" fontId="20" fillId="0" borderId="0" xfId="0" applyFont="1"/>
    <xf numFmtId="0" fontId="21" fillId="0" borderId="0" xfId="0" applyFont="1"/>
    <xf numFmtId="0" fontId="22" fillId="0" borderId="0" xfId="0" applyFont="1"/>
    <xf numFmtId="0" fontId="23" fillId="0" borderId="0" xfId="0" applyFont="1" applyAlignment="1">
      <alignment horizontal="center"/>
    </xf>
    <xf numFmtId="0" fontId="24" fillId="0" borderId="0" xfId="0" applyFont="1"/>
    <xf numFmtId="0" fontId="25" fillId="0" borderId="0" xfId="0" applyFont="1"/>
    <xf numFmtId="0" fontId="26" fillId="0" borderId="0" xfId="0" applyFont="1"/>
    <xf numFmtId="0" fontId="27" fillId="0" borderId="0" xfId="0" applyFont="1" applyAlignment="1">
      <alignment horizontal="center"/>
    </xf>
    <xf numFmtId="0" fontId="23" fillId="0" borderId="0" xfId="0" applyFont="1"/>
    <xf numFmtId="0" fontId="23" fillId="0" borderId="0" xfId="0" quotePrefix="1" applyFont="1"/>
    <xf numFmtId="0" fontId="28" fillId="0" borderId="0" xfId="0" applyFont="1" applyAlignment="1">
      <alignment horizontal="center"/>
    </xf>
    <xf numFmtId="0" fontId="28" fillId="0" borderId="0" xfId="0" applyFont="1"/>
    <xf numFmtId="0" fontId="23" fillId="0" borderId="4" xfId="0" applyFont="1" applyBorder="1"/>
    <xf numFmtId="0" fontId="23" fillId="0" borderId="4" xfId="0" quotePrefix="1" applyFont="1" applyBorder="1"/>
    <xf numFmtId="0" fontId="28" fillId="0" borderId="4" xfId="0" applyFont="1" applyBorder="1" applyAlignment="1">
      <alignment horizontal="center"/>
    </xf>
    <xf numFmtId="17" fontId="23" fillId="0" borderId="0" xfId="0" quotePrefix="1" applyNumberFormat="1" applyFont="1"/>
    <xf numFmtId="0" fontId="27" fillId="0" borderId="0" xfId="0" applyFont="1"/>
    <xf numFmtId="0" fontId="29" fillId="0" borderId="0" xfId="0" applyFont="1"/>
    <xf numFmtId="0" fontId="23" fillId="0" borderId="0" xfId="0" applyFont="1" applyAlignment="1">
      <alignment horizontal="right"/>
    </xf>
    <xf numFmtId="0" fontId="27" fillId="0" borderId="0" xfId="0" quotePrefix="1" applyFont="1"/>
    <xf numFmtId="0" fontId="28" fillId="0" borderId="0" xfId="0" quotePrefix="1" applyFont="1" applyAlignment="1">
      <alignment horizontal="center"/>
    </xf>
    <xf numFmtId="0" fontId="25" fillId="0" borderId="0" xfId="0" quotePrefix="1" applyFont="1"/>
    <xf numFmtId="0" fontId="29" fillId="0" borderId="0" xfId="0" applyFont="1" applyAlignment="1">
      <alignment horizontal="center"/>
    </xf>
    <xf numFmtId="0" fontId="30" fillId="0" borderId="0" xfId="0" applyFont="1" applyAlignment="1">
      <alignment horizontal="center"/>
    </xf>
    <xf numFmtId="0" fontId="30" fillId="0" borderId="0" xfId="0" applyFont="1"/>
    <xf numFmtId="0" fontId="24" fillId="0" borderId="0" xfId="0" applyFont="1" applyAlignment="1">
      <alignment horizontal="center"/>
    </xf>
    <xf numFmtId="0" fontId="31" fillId="2" borderId="0" xfId="0" applyFont="1" applyFill="1"/>
    <xf numFmtId="165" fontId="4" fillId="0" borderId="0" xfId="0" applyNumberFormat="1" applyFont="1" applyAlignment="1">
      <alignment horizontal="left"/>
    </xf>
    <xf numFmtId="17" fontId="4" fillId="0" borderId="4" xfId="0" quotePrefix="1" applyNumberFormat="1" applyFont="1" applyBorder="1"/>
    <xf numFmtId="0" fontId="4" fillId="0" borderId="0" xfId="0" applyFont="1" applyAlignment="1">
      <alignment horizontal="center"/>
    </xf>
    <xf numFmtId="0" fontId="33" fillId="0" borderId="0" xfId="0" applyFont="1"/>
    <xf numFmtId="37" fontId="34" fillId="3" borderId="20" xfId="0" applyNumberFormat="1" applyFont="1" applyFill="1" applyBorder="1"/>
    <xf numFmtId="0" fontId="35" fillId="0" borderId="2" xfId="0" applyFont="1" applyBorder="1"/>
    <xf numFmtId="0" fontId="10" fillId="0" borderId="16" xfId="0" applyFont="1" applyBorder="1" applyAlignment="1">
      <alignment horizontal="center"/>
    </xf>
    <xf numFmtId="17" fontId="2" fillId="0" borderId="0" xfId="0" applyNumberFormat="1" applyFont="1"/>
    <xf numFmtId="0" fontId="9" fillId="0" borderId="0" xfId="0" applyFont="1" applyAlignment="1">
      <alignment vertical="center"/>
    </xf>
    <xf numFmtId="0" fontId="2" fillId="0" borderId="0" xfId="0" applyFont="1" applyAlignment="1">
      <alignment vertical="center"/>
    </xf>
    <xf numFmtId="0" fontId="36" fillId="0" borderId="0" xfId="0" applyFont="1"/>
    <xf numFmtId="0" fontId="2" fillId="0" borderId="9" xfId="0" applyFont="1" applyBorder="1"/>
    <xf numFmtId="0" fontId="4" fillId="0" borderId="6" xfId="0" applyFont="1" applyBorder="1" applyAlignment="1">
      <alignment horizontal="center"/>
    </xf>
    <xf numFmtId="0" fontId="4" fillId="0" borderId="15" xfId="0" applyFont="1" applyBorder="1" applyAlignment="1">
      <alignment horizontal="center"/>
    </xf>
    <xf numFmtId="0" fontId="4" fillId="0" borderId="9" xfId="0" applyFont="1" applyBorder="1" applyAlignment="1">
      <alignment horizontal="center"/>
    </xf>
    <xf numFmtId="0" fontId="4" fillId="0" borderId="17" xfId="0" applyFont="1" applyBorder="1" applyAlignment="1">
      <alignment horizontal="center"/>
    </xf>
    <xf numFmtId="0" fontId="2" fillId="0" borderId="8" xfId="0" applyFont="1" applyBorder="1"/>
    <xf numFmtId="165" fontId="4" fillId="0" borderId="8" xfId="0" quotePrefix="1" applyNumberFormat="1" applyFont="1" applyBorder="1" applyAlignment="1">
      <alignment horizontal="center"/>
    </xf>
    <xf numFmtId="15" fontId="4" fillId="0" borderId="8" xfId="0" quotePrefix="1" applyNumberFormat="1" applyFont="1" applyBorder="1" applyAlignment="1">
      <alignment horizontal="center"/>
    </xf>
    <xf numFmtId="0" fontId="4" fillId="0" borderId="16" xfId="0" applyFont="1" applyBorder="1" applyAlignment="1">
      <alignment horizontal="center"/>
    </xf>
    <xf numFmtId="0" fontId="4" fillId="0" borderId="10" xfId="0" applyFont="1" applyBorder="1"/>
    <xf numFmtId="0" fontId="2" fillId="0" borderId="11" xfId="0" applyFont="1" applyBorder="1"/>
    <xf numFmtId="37" fontId="2" fillId="0" borderId="5" xfId="0" applyNumberFormat="1" applyFont="1" applyBorder="1"/>
    <xf numFmtId="37" fontId="2" fillId="2" borderId="5" xfId="0" applyNumberFormat="1" applyFont="1" applyFill="1" applyBorder="1"/>
    <xf numFmtId="0" fontId="4" fillId="3" borderId="13" xfId="0" applyFont="1" applyFill="1" applyBorder="1"/>
    <xf numFmtId="0" fontId="2" fillId="3" borderId="14" xfId="0" applyFont="1" applyFill="1" applyBorder="1"/>
    <xf numFmtId="37" fontId="4" fillId="3" borderId="12" xfId="0" applyNumberFormat="1" applyFont="1" applyFill="1" applyBorder="1"/>
    <xf numFmtId="0" fontId="2" fillId="0" borderId="2" xfId="0" applyFont="1" applyBorder="1"/>
    <xf numFmtId="37" fontId="4" fillId="3" borderId="14" xfId="0" applyNumberFormat="1" applyFont="1" applyFill="1" applyBorder="1"/>
    <xf numFmtId="10" fontId="2" fillId="0" borderId="0" xfId="0" applyNumberFormat="1" applyFont="1"/>
    <xf numFmtId="0" fontId="36" fillId="0" borderId="9" xfId="0" applyFont="1" applyBorder="1"/>
    <xf numFmtId="0" fontId="38" fillId="0" borderId="2" xfId="0" applyFont="1" applyBorder="1"/>
    <xf numFmtId="0" fontId="2" fillId="0" borderId="18" xfId="0" applyFont="1" applyBorder="1"/>
    <xf numFmtId="0" fontId="4" fillId="0" borderId="19" xfId="0" applyFont="1" applyBorder="1"/>
    <xf numFmtId="0" fontId="2" fillId="0" borderId="0" xfId="0" quotePrefix="1" applyFont="1" applyAlignment="1">
      <alignment horizontal="center"/>
    </xf>
    <xf numFmtId="49" fontId="2" fillId="0" borderId="0" xfId="0" quotePrefix="1" applyNumberFormat="1" applyFont="1" applyAlignment="1">
      <alignment horizontal="center"/>
    </xf>
    <xf numFmtId="0" fontId="0" fillId="0" borderId="0" xfId="0" applyAlignment="1">
      <alignment vertical="center"/>
    </xf>
    <xf numFmtId="0" fontId="4" fillId="0" borderId="18" xfId="0" applyFont="1" applyBorder="1" applyAlignment="1">
      <alignment horizontal="center"/>
    </xf>
    <xf numFmtId="0" fontId="4" fillId="0" borderId="7" xfId="0" applyFont="1" applyBorder="1" applyAlignment="1">
      <alignment horizontal="center"/>
    </xf>
    <xf numFmtId="37" fontId="37" fillId="0" borderId="0" xfId="0" applyNumberFormat="1" applyFont="1" applyProtection="1">
      <protection locked="0"/>
    </xf>
    <xf numFmtId="37" fontId="4" fillId="0" borderId="0" xfId="0" applyNumberFormat="1" applyFont="1"/>
    <xf numFmtId="0" fontId="6" fillId="0" borderId="0" xfId="0" applyFont="1" applyAlignment="1">
      <alignment horizontal="left" vertical="top" wrapText="1"/>
    </xf>
    <xf numFmtId="0" fontId="3" fillId="0" borderId="10" xfId="0" applyFont="1" applyBorder="1"/>
    <xf numFmtId="0" fontId="3" fillId="0" borderId="18" xfId="0" applyFont="1" applyBorder="1"/>
    <xf numFmtId="0" fontId="10" fillId="0" borderId="15" xfId="0" applyFont="1" applyBorder="1" applyAlignment="1">
      <alignment horizontal="center"/>
    </xf>
    <xf numFmtId="0" fontId="3" fillId="0" borderId="2" xfId="0" applyFont="1" applyBorder="1"/>
    <xf numFmtId="0" fontId="10" fillId="0" borderId="10" xfId="0" applyFont="1" applyBorder="1"/>
    <xf numFmtId="37" fontId="3" fillId="0" borderId="5" xfId="0" applyNumberFormat="1" applyFont="1" applyBorder="1"/>
    <xf numFmtId="0" fontId="10" fillId="0" borderId="18" xfId="0" applyFont="1" applyBorder="1"/>
    <xf numFmtId="37" fontId="3" fillId="0" borderId="15" xfId="0" applyNumberFormat="1" applyFont="1" applyBorder="1"/>
    <xf numFmtId="0" fontId="10" fillId="0" borderId="19" xfId="0" applyFont="1" applyBorder="1"/>
    <xf numFmtId="37" fontId="10" fillId="0" borderId="20" xfId="0" applyNumberFormat="1" applyFont="1" applyBorder="1"/>
    <xf numFmtId="37" fontId="37" fillId="0" borderId="5" xfId="0" applyNumberFormat="1" applyFont="1" applyBorder="1"/>
    <xf numFmtId="0" fontId="17" fillId="0" borderId="0" xfId="0" applyFont="1"/>
    <xf numFmtId="0" fontId="13" fillId="0" borderId="0" xfId="0" applyFont="1" applyAlignment="1">
      <alignment vertical="center"/>
    </xf>
    <xf numFmtId="0" fontId="6" fillId="0" borderId="9" xfId="0" applyFont="1" applyBorder="1" applyAlignment="1">
      <alignment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40" fillId="0" borderId="0" xfId="0" applyFont="1"/>
    <xf numFmtId="164" fontId="6" fillId="0" borderId="0" xfId="1" applyNumberFormat="1" applyFont="1"/>
    <xf numFmtId="164" fontId="0" fillId="0" borderId="0" xfId="1" applyNumberFormat="1" applyFont="1"/>
    <xf numFmtId="0" fontId="18" fillId="0" borderId="0" xfId="0" applyFont="1"/>
    <xf numFmtId="164" fontId="1" fillId="0" borderId="0" xfId="1" applyNumberFormat="1" applyFont="1"/>
    <xf numFmtId="37" fontId="37" fillId="0" borderId="5" xfId="0" applyNumberFormat="1" applyFont="1" applyBorder="1" applyProtection="1">
      <protection locked="0"/>
    </xf>
    <xf numFmtId="37" fontId="12" fillId="0" borderId="5" xfId="0" applyNumberFormat="1" applyFont="1" applyBorder="1"/>
    <xf numFmtId="9" fontId="12" fillId="0" borderId="5" xfId="1" applyFont="1" applyBorder="1"/>
    <xf numFmtId="37" fontId="34" fillId="0" borderId="5" xfId="0" applyNumberFormat="1" applyFont="1" applyBorder="1"/>
    <xf numFmtId="37" fontId="34" fillId="0" borderId="15" xfId="0" applyNumberFormat="1" applyFont="1" applyBorder="1"/>
    <xf numFmtId="0" fontId="34" fillId="0" borderId="0" xfId="0" applyFont="1"/>
    <xf numFmtId="37" fontId="34" fillId="0" borderId="0" xfId="0" applyNumberFormat="1" applyFont="1"/>
    <xf numFmtId="37" fontId="37" fillId="0" borderId="16" xfId="0" applyNumberFormat="1" applyFont="1" applyBorder="1" applyProtection="1">
      <protection locked="0"/>
    </xf>
    <xf numFmtId="0" fontId="41" fillId="0" borderId="0" xfId="0" applyFont="1"/>
    <xf numFmtId="37" fontId="34" fillId="0" borderId="5" xfId="0" applyNumberFormat="1" applyFont="1" applyBorder="1" applyProtection="1">
      <protection locked="0"/>
    </xf>
    <xf numFmtId="37" fontId="34" fillId="0" borderId="15" xfId="0" applyNumberFormat="1" applyFont="1" applyBorder="1" applyProtection="1">
      <protection locked="0"/>
    </xf>
    <xf numFmtId="164" fontId="42" fillId="0" borderId="0" xfId="1" applyNumberFormat="1" applyFont="1"/>
    <xf numFmtId="0" fontId="42" fillId="0" borderId="0" xfId="0" applyFont="1"/>
    <xf numFmtId="17" fontId="31" fillId="2" borderId="0" xfId="0" quotePrefix="1" applyNumberFormat="1" applyFont="1" applyFill="1"/>
    <xf numFmtId="0" fontId="5" fillId="0" borderId="0" xfId="0" applyFont="1" applyAlignment="1">
      <alignment horizontal="left" vertical="center" indent="5"/>
    </xf>
    <xf numFmtId="0" fontId="10" fillId="0" borderId="0" xfId="0" applyFont="1"/>
    <xf numFmtId="0" fontId="10" fillId="3" borderId="19" xfId="0" applyFont="1" applyFill="1" applyBorder="1"/>
    <xf numFmtId="37" fontId="3" fillId="3" borderId="20" xfId="0" applyNumberFormat="1" applyFont="1" applyFill="1" applyBorder="1"/>
    <xf numFmtId="0" fontId="4" fillId="0" borderId="21" xfId="0" applyFont="1" applyBorder="1" applyAlignment="1">
      <alignment horizontal="center"/>
    </xf>
    <xf numFmtId="0" fontId="4" fillId="0" borderId="22" xfId="0" applyFont="1" applyBorder="1" applyAlignment="1">
      <alignment horizontal="center"/>
    </xf>
    <xf numFmtId="37" fontId="11" fillId="3" borderId="1" xfId="0" applyNumberFormat="1" applyFont="1" applyFill="1" applyBorder="1" applyProtection="1">
      <protection locked="0"/>
    </xf>
    <xf numFmtId="9" fontId="11" fillId="3" borderId="12" xfId="1" applyFont="1" applyFill="1" applyBorder="1"/>
    <xf numFmtId="37" fontId="0" fillId="0" borderId="0" xfId="0" applyNumberFormat="1"/>
    <xf numFmtId="0" fontId="7" fillId="0" borderId="0" xfId="0" applyFont="1"/>
    <xf numFmtId="37" fontId="12" fillId="0" borderId="11" xfId="0" applyNumberFormat="1" applyFont="1" applyBorder="1"/>
    <xf numFmtId="37" fontId="11" fillId="3" borderId="12" xfId="0" applyNumberFormat="1" applyFont="1" applyFill="1" applyBorder="1" applyProtection="1">
      <protection locked="0"/>
    </xf>
    <xf numFmtId="0" fontId="7" fillId="0" borderId="18" xfId="0" applyFont="1" applyBorder="1"/>
    <xf numFmtId="165" fontId="10" fillId="0" borderId="0" xfId="0" applyNumberFormat="1" applyFont="1"/>
    <xf numFmtId="0" fontId="3" fillId="0" borderId="5" xfId="0" applyFont="1" applyBorder="1"/>
    <xf numFmtId="0" fontId="46" fillId="0" borderId="0" xfId="0" applyFont="1"/>
    <xf numFmtId="0" fontId="43" fillId="0" borderId="0" xfId="0" applyFont="1" applyAlignment="1">
      <alignment vertical="center" wrapText="1"/>
    </xf>
    <xf numFmtId="0" fontId="43" fillId="0" borderId="0" xfId="0" applyFont="1"/>
    <xf numFmtId="0" fontId="43" fillId="0" borderId="0" xfId="0" applyFont="1" applyAlignment="1">
      <alignment horizontal="left" indent="2"/>
    </xf>
    <xf numFmtId="37" fontId="43" fillId="0" borderId="0" xfId="0" applyNumberFormat="1" applyFont="1"/>
    <xf numFmtId="9" fontId="12" fillId="0" borderId="5" xfId="0" applyNumberFormat="1" applyFont="1" applyBorder="1"/>
    <xf numFmtId="9" fontId="7" fillId="3" borderId="12" xfId="0" applyNumberFormat="1" applyFont="1" applyFill="1" applyBorder="1"/>
    <xf numFmtId="37" fontId="47" fillId="0" borderId="0" xfId="0" applyNumberFormat="1" applyFont="1" applyAlignment="1">
      <alignment horizontal="right"/>
    </xf>
    <xf numFmtId="0" fontId="4" fillId="0" borderId="23" xfId="0" applyFont="1" applyBorder="1" applyAlignment="1">
      <alignment horizontal="center"/>
    </xf>
    <xf numFmtId="0" fontId="4" fillId="0" borderId="24" xfId="0" applyFont="1" applyBorder="1" applyAlignment="1">
      <alignment horizontal="center"/>
    </xf>
    <xf numFmtId="37" fontId="4" fillId="3" borderId="26" xfId="0" applyNumberFormat="1" applyFont="1" applyFill="1" applyBorder="1"/>
    <xf numFmtId="0" fontId="6" fillId="0" borderId="0" xfId="0" applyFont="1" applyAlignment="1">
      <alignment vertical="top" wrapText="1"/>
    </xf>
    <xf numFmtId="167" fontId="45" fillId="0" borderId="0" xfId="0" applyNumberFormat="1" applyFont="1"/>
    <xf numFmtId="0" fontId="2" fillId="0" borderId="0" xfId="0" applyFont="1" applyAlignment="1">
      <alignment vertical="center" wrapText="1"/>
    </xf>
    <xf numFmtId="37" fontId="4" fillId="0" borderId="27" xfId="0" applyNumberFormat="1" applyFont="1" applyBorder="1"/>
    <xf numFmtId="37" fontId="37" fillId="0" borderId="15" xfId="0" applyNumberFormat="1" applyFont="1" applyBorder="1"/>
    <xf numFmtId="37" fontId="4" fillId="0" borderId="20" xfId="0" applyNumberFormat="1" applyFont="1" applyBorder="1"/>
    <xf numFmtId="37" fontId="4" fillId="0" borderId="28" xfId="0" applyNumberFormat="1" applyFont="1" applyBorder="1"/>
    <xf numFmtId="0" fontId="39" fillId="0" borderId="0" xfId="0" applyFont="1" applyAlignment="1" applyProtection="1">
      <alignment vertical="top" wrapText="1"/>
      <protection locked="0"/>
    </xf>
    <xf numFmtId="0" fontId="39" fillId="0" borderId="0" xfId="0" quotePrefix="1" applyFont="1" applyAlignment="1" applyProtection="1">
      <alignment horizontal="center" vertical="center" wrapText="1"/>
      <protection locked="0"/>
    </xf>
    <xf numFmtId="165" fontId="10" fillId="0" borderId="0" xfId="0" applyNumberFormat="1" applyFont="1" applyAlignment="1">
      <alignment horizontal="left"/>
    </xf>
    <xf numFmtId="0" fontId="0" fillId="0" borderId="0" xfId="0" quotePrefix="1"/>
    <xf numFmtId="43" fontId="0" fillId="0" borderId="0" xfId="8" applyFont="1"/>
    <xf numFmtId="168" fontId="0" fillId="0" borderId="0" xfId="8" applyNumberFormat="1" applyFont="1"/>
    <xf numFmtId="169" fontId="0" fillId="0" borderId="0" xfId="9" applyNumberFormat="1" applyFont="1"/>
    <xf numFmtId="0" fontId="0" fillId="0" borderId="0" xfId="0" quotePrefix="1" applyAlignment="1">
      <alignment horizontal="left"/>
    </xf>
    <xf numFmtId="0" fontId="0" fillId="0" borderId="0" xfId="0" applyAlignment="1">
      <alignment horizontal="left" vertical="center" indent="9"/>
    </xf>
    <xf numFmtId="0" fontId="0" fillId="0" borderId="0" xfId="0" applyAlignment="1">
      <alignment horizontal="left" vertical="center"/>
    </xf>
    <xf numFmtId="0" fontId="0" fillId="0" borderId="0" xfId="0" applyAlignment="1">
      <alignment horizontal="left" indent="7"/>
    </xf>
    <xf numFmtId="0" fontId="0" fillId="0" borderId="0" xfId="0" applyAlignment="1">
      <alignment horizontal="left" vertical="center" indent="7"/>
    </xf>
    <xf numFmtId="0" fontId="0" fillId="0" borderId="2" xfId="0" applyBorder="1"/>
    <xf numFmtId="169" fontId="0" fillId="0" borderId="29" xfId="9" applyNumberFormat="1" applyFont="1" applyBorder="1"/>
    <xf numFmtId="0" fontId="0" fillId="0" borderId="0" xfId="0" quotePrefix="1" applyAlignment="1">
      <alignment vertical="center"/>
    </xf>
    <xf numFmtId="3" fontId="45" fillId="0" borderId="0" xfId="0" applyNumberFormat="1" applyFont="1"/>
    <xf numFmtId="166" fontId="45" fillId="0" borderId="0" xfId="0" applyNumberFormat="1" applyFont="1"/>
    <xf numFmtId="0" fontId="48" fillId="0" borderId="0" xfId="0" applyFont="1"/>
    <xf numFmtId="17" fontId="37" fillId="0" borderId="0" xfId="0" applyNumberFormat="1" applyFont="1"/>
    <xf numFmtId="9" fontId="6" fillId="0" borderId="0" xfId="1" applyFont="1"/>
    <xf numFmtId="37" fontId="47" fillId="0" borderId="0" xfId="0" applyNumberFormat="1" applyFont="1" applyAlignment="1">
      <alignment horizontal="right" vertical="center"/>
    </xf>
    <xf numFmtId="0" fontId="4" fillId="5" borderId="17" xfId="0" applyFont="1" applyFill="1" applyBorder="1" applyAlignment="1">
      <alignment horizontal="center"/>
    </xf>
    <xf numFmtId="0" fontId="4" fillId="5" borderId="16" xfId="0" applyFont="1" applyFill="1" applyBorder="1" applyAlignment="1">
      <alignment horizontal="center"/>
    </xf>
    <xf numFmtId="37" fontId="2" fillId="5" borderId="5" xfId="0" applyNumberFormat="1" applyFont="1" applyFill="1" applyBorder="1"/>
    <xf numFmtId="0" fontId="4" fillId="5" borderId="15" xfId="0" applyFont="1" applyFill="1" applyBorder="1" applyAlignment="1">
      <alignment horizontal="center"/>
    </xf>
    <xf numFmtId="0" fontId="34" fillId="0" borderId="7" xfId="0" applyFont="1" applyBorder="1"/>
    <xf numFmtId="37" fontId="12" fillId="0" borderId="6" xfId="0" applyNumberFormat="1" applyFont="1" applyBorder="1"/>
    <xf numFmtId="9" fontId="37" fillId="0" borderId="5" xfId="1" applyFont="1" applyBorder="1"/>
    <xf numFmtId="9" fontId="34" fillId="0" borderId="5" xfId="1" applyFont="1" applyBorder="1"/>
    <xf numFmtId="9" fontId="34" fillId="0" borderId="15" xfId="1" applyFont="1" applyBorder="1"/>
    <xf numFmtId="37" fontId="11" fillId="0" borderId="0" xfId="0" applyNumberFormat="1" applyFont="1" applyProtection="1">
      <protection locked="0"/>
    </xf>
    <xf numFmtId="9" fontId="11" fillId="0" borderId="0" xfId="1" applyFont="1" applyFill="1" applyBorder="1"/>
    <xf numFmtId="37" fontId="4" fillId="3" borderId="20" xfId="0" applyNumberFormat="1" applyFont="1" applyFill="1" applyBorder="1"/>
    <xf numFmtId="165" fontId="4" fillId="0" borderId="30" xfId="0" quotePrefix="1" applyNumberFormat="1" applyFont="1" applyBorder="1" applyAlignment="1">
      <alignment horizontal="center"/>
    </xf>
    <xf numFmtId="15" fontId="4" fillId="0" borderId="30" xfId="0" quotePrefix="1" applyNumberFormat="1" applyFont="1" applyBorder="1" applyAlignment="1">
      <alignment horizontal="center"/>
    </xf>
    <xf numFmtId="15" fontId="4" fillId="0" borderId="6" xfId="0" quotePrefix="1" applyNumberFormat="1" applyFont="1" applyBorder="1" applyAlignment="1">
      <alignment horizontal="center"/>
    </xf>
    <xf numFmtId="165" fontId="4" fillId="0" borderId="2" xfId="0" quotePrefix="1" applyNumberFormat="1" applyFont="1" applyBorder="1" applyAlignment="1">
      <alignment horizontal="center"/>
    </xf>
    <xf numFmtId="15" fontId="4" fillId="0" borderId="2" xfId="0" quotePrefix="1" applyNumberFormat="1" applyFont="1" applyBorder="1" applyAlignment="1">
      <alignment horizontal="center"/>
    </xf>
    <xf numFmtId="0" fontId="36" fillId="6" borderId="0" xfId="0" applyFont="1" applyFill="1"/>
    <xf numFmtId="0" fontId="2" fillId="6" borderId="0" xfId="0" applyFont="1" applyFill="1"/>
    <xf numFmtId="0" fontId="4" fillId="0" borderId="10" xfId="0" applyFont="1" applyBorder="1" applyAlignment="1">
      <alignment horizontal="left" indent="3"/>
    </xf>
    <xf numFmtId="0" fontId="4" fillId="0" borderId="7" xfId="0" applyFont="1" applyBorder="1" applyAlignment="1">
      <alignment horizontal="left" indent="3"/>
    </xf>
    <xf numFmtId="0" fontId="10" fillId="0" borderId="0" xfId="0" applyFont="1" applyAlignment="1">
      <alignment horizontal="left"/>
    </xf>
    <xf numFmtId="43" fontId="6" fillId="0" borderId="0" xfId="8" applyFont="1"/>
    <xf numFmtId="3" fontId="0" fillId="0" borderId="0" xfId="0" applyNumberFormat="1"/>
    <xf numFmtId="9" fontId="43" fillId="0" borderId="0" xfId="1" applyFont="1" applyFill="1"/>
    <xf numFmtId="10" fontId="6" fillId="0" borderId="0" xfId="1" applyNumberFormat="1" applyFont="1"/>
    <xf numFmtId="168" fontId="6" fillId="0" borderId="0" xfId="8" applyNumberFormat="1" applyFont="1"/>
    <xf numFmtId="43" fontId="42" fillId="0" borderId="0" xfId="8" applyFont="1"/>
    <xf numFmtId="9" fontId="34" fillId="0" borderId="5" xfId="1" applyFont="1" applyBorder="1" applyAlignment="1">
      <alignment horizontal="right"/>
    </xf>
    <xf numFmtId="3" fontId="3" fillId="0" borderId="0" xfId="0" applyNumberFormat="1" applyFont="1"/>
    <xf numFmtId="170" fontId="6" fillId="0" borderId="0" xfId="1" applyNumberFormat="1" applyFont="1"/>
    <xf numFmtId="0" fontId="49" fillId="7" borderId="0" xfId="0" applyFont="1" applyFill="1"/>
    <xf numFmtId="0" fontId="0" fillId="7" borderId="0" xfId="0" applyFill="1"/>
    <xf numFmtId="169" fontId="0" fillId="7" borderId="29" xfId="9" applyNumberFormat="1" applyFont="1" applyFill="1" applyBorder="1"/>
    <xf numFmtId="169" fontId="0" fillId="7" borderId="0" xfId="9" applyNumberFormat="1" applyFont="1" applyFill="1" applyBorder="1"/>
    <xf numFmtId="0" fontId="0" fillId="8" borderId="31" xfId="0" applyFill="1" applyBorder="1"/>
    <xf numFmtId="0" fontId="0" fillId="8" borderId="32" xfId="0" applyFill="1" applyBorder="1"/>
    <xf numFmtId="0" fontId="1" fillId="8" borderId="33" xfId="0" applyFont="1" applyFill="1" applyBorder="1"/>
    <xf numFmtId="0" fontId="1" fillId="8" borderId="34" xfId="0" applyFont="1" applyFill="1" applyBorder="1"/>
    <xf numFmtId="15" fontId="1" fillId="8" borderId="33" xfId="0" quotePrefix="1" applyNumberFormat="1" applyFont="1" applyFill="1" applyBorder="1" applyAlignment="1">
      <alignment horizontal="left" indent="2"/>
    </xf>
    <xf numFmtId="169" fontId="1" fillId="8" borderId="34" xfId="9" applyNumberFormat="1" applyFont="1" applyFill="1" applyBorder="1"/>
    <xf numFmtId="0" fontId="3" fillId="0" borderId="0" xfId="0" applyFont="1" applyAlignment="1">
      <alignment horizontal="left" indent="2"/>
    </xf>
    <xf numFmtId="169" fontId="0" fillId="0" borderId="0" xfId="0" applyNumberFormat="1"/>
    <xf numFmtId="15" fontId="1" fillId="8" borderId="35" xfId="0" quotePrefix="1" applyNumberFormat="1" applyFont="1" applyFill="1" applyBorder="1" applyAlignment="1">
      <alignment horizontal="left" indent="2"/>
    </xf>
    <xf numFmtId="169" fontId="1" fillId="8" borderId="36" xfId="9" applyNumberFormat="1" applyFont="1" applyFill="1" applyBorder="1"/>
    <xf numFmtId="0" fontId="0" fillId="0" borderId="0" xfId="0" applyAlignment="1">
      <alignment vertical="top" wrapText="1"/>
    </xf>
    <xf numFmtId="0" fontId="50" fillId="0" borderId="0" xfId="2" applyFont="1"/>
    <xf numFmtId="3" fontId="34" fillId="0" borderId="0" xfId="2" applyNumberFormat="1" applyFont="1"/>
    <xf numFmtId="166" fontId="34" fillId="0" borderId="0" xfId="2" applyNumberFormat="1" applyFont="1"/>
    <xf numFmtId="168" fontId="3" fillId="0" borderId="0" xfId="8" applyNumberFormat="1" applyFont="1"/>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vertical="top" wrapText="1"/>
      <protection locked="0"/>
    </xf>
    <xf numFmtId="0" fontId="0" fillId="0" borderId="0" xfId="0" applyAlignment="1">
      <alignment horizontal="center"/>
    </xf>
    <xf numFmtId="8" fontId="0" fillId="0" borderId="0" xfId="0" applyNumberFormat="1"/>
    <xf numFmtId="0" fontId="43" fillId="0" borderId="0" xfId="0" applyFont="1" applyAlignment="1">
      <alignment horizontal="center" vertical="center"/>
    </xf>
    <xf numFmtId="4" fontId="0" fillId="0" borderId="0" xfId="0" applyNumberFormat="1"/>
    <xf numFmtId="0" fontId="4" fillId="0" borderId="0" xfId="0" applyFont="1" applyAlignment="1">
      <alignment horizontal="right"/>
    </xf>
    <xf numFmtId="0" fontId="2" fillId="0" borderId="0" xfId="0" applyFont="1" applyAlignment="1">
      <alignment horizontal="left" vertical="center" wrapText="1"/>
    </xf>
    <xf numFmtId="0" fontId="7" fillId="0" borderId="0" xfId="0" applyFont="1" applyAlignment="1">
      <alignment horizontal="right"/>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wrapText="1"/>
    </xf>
    <xf numFmtId="0" fontId="0" fillId="0" borderId="0" xfId="0" applyAlignment="1">
      <alignment wrapText="1"/>
    </xf>
    <xf numFmtId="0" fontId="6" fillId="0" borderId="0" xfId="0" applyFont="1" applyAlignment="1">
      <alignment wrapText="1"/>
    </xf>
    <xf numFmtId="0" fontId="7" fillId="0" borderId="0" xfId="0" applyFont="1" applyAlignment="1">
      <alignment vertical="top" wrapText="1"/>
    </xf>
    <xf numFmtId="0" fontId="39" fillId="0" borderId="0" xfId="0" applyFont="1" applyAlignment="1" applyProtection="1">
      <alignment horizontal="left" vertical="top" wrapText="1"/>
      <protection locked="0"/>
    </xf>
    <xf numFmtId="37" fontId="2" fillId="4" borderId="25" xfId="0" applyNumberFormat="1" applyFont="1" applyFill="1" applyBorder="1" applyAlignment="1">
      <alignment horizontal="center"/>
    </xf>
    <xf numFmtId="37" fontId="2" fillId="4" borderId="24" xfId="0" applyNumberFormat="1" applyFont="1" applyFill="1" applyBorder="1" applyAlignment="1">
      <alignment horizontal="center"/>
    </xf>
    <xf numFmtId="0" fontId="6" fillId="0" borderId="0" xfId="0" applyFont="1" applyAlignment="1">
      <alignment horizontal="left" vertical="top" wrapText="1"/>
    </xf>
    <xf numFmtId="0" fontId="39" fillId="0" borderId="0" xfId="0" applyFont="1" applyAlignment="1" applyProtection="1">
      <alignment horizontal="left" vertical="top"/>
      <protection locked="0"/>
    </xf>
  </cellXfs>
  <cellStyles count="10">
    <cellStyle name="Comma" xfId="8" builtinId="3"/>
    <cellStyle name="Comma [0] 2" xfId="7" xr:uid="{02A5A816-C649-4B86-93DB-94664D354FD9}"/>
    <cellStyle name="Comma 2" xfId="6" xr:uid="{40A91C0E-BFC8-491D-B199-7BA53ACC7019}"/>
    <cellStyle name="Currency" xfId="9" builtinId="4"/>
    <cellStyle name="Currency [0] 2" xfId="5" xr:uid="{7840D688-9AFB-4F4B-B91A-0C80C2AF3DDF}"/>
    <cellStyle name="Currency 2" xfId="4" xr:uid="{1B723E98-ADC9-49CD-9949-67527585ED02}"/>
    <cellStyle name="Normal" xfId="0" builtinId="0"/>
    <cellStyle name="Normal 2" xfId="2" xr:uid="{37927131-8784-4458-A37A-5A79C1668F66}"/>
    <cellStyle name="Percent" xfId="1" builtinId="5"/>
    <cellStyle name="Percent 2" xfId="3" xr:uid="{D9336440-4140-4D27-ABD9-2BB5F915E805}"/>
  </cellStyles>
  <dxfs count="0"/>
  <tableStyles count="0" defaultTableStyle="TableStyleMedium9" defaultPivotStyle="PivotStyleLight16"/>
  <colors>
    <mruColors>
      <color rgb="FFE0E0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a:t>Liquidity - Short-term Investments Operational Update</a:t>
            </a:r>
          </a:p>
        </c:rich>
      </c:tx>
      <c:layout>
        <c:manualLayout>
          <c:xMode val="edge"/>
          <c:yMode val="edge"/>
          <c:x val="0.16500969797727902"/>
          <c:y val="0.1149785916978478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343082459045232E-2"/>
          <c:y val="0.1907083916435138"/>
          <c:w val="0.91375550624750457"/>
          <c:h val="0.76079518344592045"/>
        </c:manualLayout>
      </c:layout>
      <c:lineChart>
        <c:grouping val="standard"/>
        <c:varyColors val="0"/>
        <c:ser>
          <c:idx val="0"/>
          <c:order val="0"/>
          <c:spPr>
            <a:ln w="57150" cap="rnd">
              <a:solidFill>
                <a:schemeClr val="accent1"/>
              </a:solidFill>
              <a:round/>
            </a:ln>
            <a:effectLst/>
          </c:spPr>
          <c:marker>
            <c:symbol val="none"/>
          </c:marker>
          <c:dLbls>
            <c:dLbl>
              <c:idx val="1"/>
              <c:layout>
                <c:manualLayout>
                  <c:x val="0"/>
                  <c:y val="-2.50862339291314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7-45A4-894B-E70EBD98801E}"/>
                </c:ext>
              </c:extLst>
            </c:dLbl>
            <c:dLbl>
              <c:idx val="4"/>
              <c:layout>
                <c:manualLayout>
                  <c:x val="0"/>
                  <c:y val="2.5086233929131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77-45A4-894B-E70EBD98801E}"/>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'LIQUIDITY - ST INVESTMENTS'!$U$13:$U$18</c:f>
              <c:strCache>
                <c:ptCount val="6"/>
                <c:pt idx="0">
                  <c:v>August 31, 2019</c:v>
                </c:pt>
                <c:pt idx="1">
                  <c:v>August 31, 2020</c:v>
                </c:pt>
                <c:pt idx="2">
                  <c:v>August 31, 2021</c:v>
                </c:pt>
                <c:pt idx="3">
                  <c:v>August 31, 2022</c:v>
                </c:pt>
                <c:pt idx="4">
                  <c:v>December 31, 2022</c:v>
                </c:pt>
                <c:pt idx="5">
                  <c:v>April 30, 2023</c:v>
                </c:pt>
              </c:strCache>
            </c:strRef>
          </c:cat>
          <c:val>
            <c:numRef>
              <c:f>'LIQUIDITY - ST INVESTMENTS'!$V$13:$V$18</c:f>
              <c:numCache>
                <c:formatCode>_("$"* #,##0_);_("$"* \(#,##0\);_("$"* "-"??_);_(@_)</c:formatCode>
                <c:ptCount val="6"/>
                <c:pt idx="0">
                  <c:v>3410301.38</c:v>
                </c:pt>
                <c:pt idx="1">
                  <c:v>764197.52</c:v>
                </c:pt>
                <c:pt idx="2">
                  <c:v>4860179.1500000004</c:v>
                </c:pt>
                <c:pt idx="3">
                  <c:v>7536804.9199999999</c:v>
                </c:pt>
                <c:pt idx="4">
                  <c:v>8482808.6399999987</c:v>
                </c:pt>
                <c:pt idx="5">
                  <c:v>6802445</c:v>
                </c:pt>
              </c:numCache>
            </c:numRef>
          </c:val>
          <c:smooth val="0"/>
          <c:extLst>
            <c:ext xmlns:c16="http://schemas.microsoft.com/office/drawing/2014/chart" uri="{C3380CC4-5D6E-409C-BE32-E72D297353CC}">
              <c16:uniqueId val="{00000002-1077-45A4-894B-E70EBD98801E}"/>
            </c:ext>
          </c:extLst>
        </c:ser>
        <c:dLbls>
          <c:showLegendKey val="0"/>
          <c:showVal val="0"/>
          <c:showCatName val="0"/>
          <c:showSerName val="0"/>
          <c:showPercent val="0"/>
          <c:showBubbleSize val="0"/>
        </c:dLbls>
        <c:smooth val="0"/>
        <c:axId val="2080229248"/>
        <c:axId val="2080234656"/>
      </c:lineChart>
      <c:catAx>
        <c:axId val="208022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080234656"/>
        <c:crosses val="autoZero"/>
        <c:auto val="1"/>
        <c:lblAlgn val="ctr"/>
        <c:lblOffset val="100"/>
        <c:noMultiLvlLbl val="0"/>
      </c:catAx>
      <c:valAx>
        <c:axId val="20802346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080229248"/>
        <c:crosses val="autoZero"/>
        <c:crossBetween val="between"/>
      </c:valAx>
      <c:spPr>
        <a:gradFill>
          <a:gsLst>
            <a:gs pos="51726">
              <a:srgbClr val="C2D1EB"/>
            </a:gs>
            <a:gs pos="0">
              <a:schemeClr val="accent1">
                <a:lumMod val="5000"/>
                <a:lumOff val="95000"/>
              </a:schemeClr>
            </a:gs>
            <a:gs pos="74000">
              <a:schemeClr val="accent1">
                <a:lumMod val="45000"/>
                <a:lumOff val="55000"/>
              </a:schemeClr>
            </a:gs>
            <a:gs pos="76000">
              <a:schemeClr val="accent1">
                <a:lumMod val="45000"/>
                <a:lumOff val="55000"/>
              </a:schemeClr>
            </a:gs>
            <a:gs pos="91000">
              <a:schemeClr val="tx2">
                <a:lumMod val="20000"/>
                <a:lumOff val="80000"/>
              </a:schemeClr>
            </a:gs>
          </a:gsLst>
          <a:lin ang="5400000" scaled="1"/>
        </a:gradFill>
        <a:ln>
          <a:solidFill>
            <a:schemeClr val="accent1">
              <a:lumMod val="20000"/>
              <a:lumOff val="8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E0E0E0"/>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485775</xdr:colOff>
      <xdr:row>38</xdr:row>
      <xdr:rowOff>59056</xdr:rowOff>
    </xdr:to>
    <xdr:graphicFrame macro="">
      <xdr:nvGraphicFramePr>
        <xdr:cNvPr id="2" name="Chart 1">
          <a:extLst>
            <a:ext uri="{FF2B5EF4-FFF2-40B4-BE49-F238E27FC236}">
              <a16:creationId xmlns:a16="http://schemas.microsoft.com/office/drawing/2014/main" id="{77BA2130-3AD4-4ADD-9BE3-D1D3E2897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0.01319</cdr:x>
      <cdr:y>0.0185</cdr:y>
    </cdr:from>
    <cdr:to>
      <cdr:x>0.97527</cdr:x>
      <cdr:y>0.11756</cdr:y>
    </cdr:to>
    <cdr:pic>
      <cdr:nvPicPr>
        <cdr:cNvPr id="2" name="image1.jpeg">
          <a:extLst xmlns:a="http://schemas.openxmlformats.org/drawingml/2006/main">
            <a:ext uri="{FF2B5EF4-FFF2-40B4-BE49-F238E27FC236}">
              <a16:creationId xmlns:a16="http://schemas.microsoft.com/office/drawing/2014/main" id="{A7CBFEF3-2B5C-48F9-A3BE-D2100D74A62D}"/>
            </a:ext>
          </a:extLst>
        </cdr:cNvPr>
        <cdr:cNvPicPr/>
      </cdr:nvPicPr>
      <cdr:blipFill>
        <a:blip xmlns:a="http://schemas.openxmlformats.org/drawingml/2006/main" xmlns:r="http://schemas.openxmlformats.org/officeDocument/2006/relationships" r:embed="rId1" cstate="print"/>
        <a:stretch xmlns:a="http://schemas.openxmlformats.org/drawingml/2006/main">
          <a:fillRect/>
        </a:stretch>
      </cdr:blipFill>
      <cdr:spPr>
        <a:xfrm xmlns:a="http://schemas.openxmlformats.org/drawingml/2006/main">
          <a:off x="152401" y="112396"/>
          <a:ext cx="11115675" cy="601783"/>
        </a:xfrm>
        <a:prstGeom xmlns:a="http://schemas.openxmlformats.org/drawingml/2006/main" prst="rect">
          <a:avLst/>
        </a:prstGeom>
        <a:solidFill xmlns:a="http://schemas.openxmlformats.org/drawingml/2006/main">
          <a:schemeClr val="bg2">
            <a:lumMod val="90000"/>
          </a:schemeClr>
        </a:solidFill>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9"/>
  <sheetViews>
    <sheetView tabSelected="1" zoomScale="80" zoomScaleNormal="80" workbookViewId="0">
      <selection activeCell="L1" sqref="L1"/>
    </sheetView>
  </sheetViews>
  <sheetFormatPr defaultColWidth="8.88671875" defaultRowHeight="14.4" x14ac:dyDescent="0.3"/>
  <cols>
    <col min="1" max="1" width="9.109375" style="72" customWidth="1"/>
    <col min="2" max="2" width="11.5546875" style="51" customWidth="1"/>
    <col min="3" max="3" width="13" style="51" customWidth="1"/>
    <col min="4" max="4" width="10" style="51" customWidth="1"/>
    <col min="5" max="10" width="8.88671875" style="51"/>
    <col min="11" max="11" width="16" style="51" customWidth="1"/>
    <col min="12" max="12" width="36.44140625" style="72" customWidth="1"/>
    <col min="13" max="16384" width="8.88671875" style="51"/>
  </cols>
  <sheetData>
    <row r="1" spans="1:20" ht="17.399999999999999" x14ac:dyDescent="0.3">
      <c r="L1" s="265" t="s">
        <v>197</v>
      </c>
    </row>
    <row r="2" spans="1:20" ht="24.6" x14ac:dyDescent="0.4">
      <c r="A2" s="46"/>
      <c r="B2" s="47"/>
      <c r="C2" s="47"/>
      <c r="D2" s="48" t="s">
        <v>43</v>
      </c>
      <c r="E2" s="49" t="s">
        <v>32</v>
      </c>
      <c r="F2" s="49"/>
      <c r="G2" s="49"/>
      <c r="H2" s="49"/>
      <c r="I2" s="49"/>
      <c r="J2" s="49"/>
      <c r="K2" s="47"/>
      <c r="L2" s="265" t="s">
        <v>181</v>
      </c>
      <c r="M2" s="47"/>
    </row>
    <row r="3" spans="1:20" ht="21" x14ac:dyDescent="0.4">
      <c r="A3" s="46"/>
      <c r="B3" s="52"/>
      <c r="C3" s="52"/>
      <c r="D3" s="52"/>
      <c r="E3" s="52"/>
      <c r="F3" s="53"/>
      <c r="G3" s="53"/>
      <c r="H3" s="53"/>
      <c r="I3" s="53"/>
      <c r="J3" s="53"/>
      <c r="K3" s="53"/>
      <c r="L3" s="265" t="s">
        <v>182</v>
      </c>
      <c r="M3" s="47"/>
    </row>
    <row r="4" spans="1:20" ht="17.399999999999999" x14ac:dyDescent="0.3">
      <c r="A4" s="55" t="s">
        <v>30</v>
      </c>
      <c r="C4" s="55"/>
      <c r="D4" s="55"/>
      <c r="E4" s="55"/>
      <c r="F4" s="55"/>
      <c r="G4" s="55"/>
      <c r="H4" s="55"/>
      <c r="I4" s="55"/>
      <c r="J4" s="56"/>
      <c r="K4" s="55"/>
      <c r="L4" s="57"/>
      <c r="M4" s="58"/>
    </row>
    <row r="5" spans="1:20" ht="18" thickBot="1" x14ac:dyDescent="0.35">
      <c r="A5" s="75" t="s">
        <v>160</v>
      </c>
      <c r="B5" s="75"/>
      <c r="C5" s="59"/>
      <c r="D5" s="59"/>
      <c r="E5" s="59"/>
      <c r="F5" s="59"/>
      <c r="G5" s="59"/>
      <c r="H5" s="59"/>
      <c r="I5" s="59"/>
      <c r="J5" s="60"/>
      <c r="K5" s="59"/>
      <c r="L5" s="61"/>
      <c r="M5" s="58"/>
    </row>
    <row r="6" spans="1:20" ht="20.399999999999999" x14ac:dyDescent="0.35">
      <c r="A6" s="54"/>
      <c r="B6" s="62"/>
      <c r="C6" s="55"/>
      <c r="D6" s="55"/>
      <c r="E6" s="55"/>
      <c r="F6" s="55"/>
      <c r="G6" s="55"/>
      <c r="H6" s="55"/>
      <c r="I6" s="55"/>
      <c r="J6" s="56"/>
      <c r="K6" s="55"/>
      <c r="L6" s="57"/>
      <c r="M6" s="58"/>
    </row>
    <row r="7" spans="1:20" ht="17.100000000000001" customHeight="1" x14ac:dyDescent="0.3">
      <c r="A7" s="46"/>
      <c r="B7" s="47"/>
      <c r="C7" s="47"/>
      <c r="D7" s="47"/>
      <c r="E7" s="47"/>
      <c r="F7" s="47"/>
      <c r="G7" s="47"/>
      <c r="H7" s="47"/>
      <c r="I7" s="47"/>
      <c r="J7" s="47"/>
      <c r="K7" s="47"/>
      <c r="L7" s="50" t="s">
        <v>15</v>
      </c>
      <c r="M7" s="47"/>
    </row>
    <row r="8" spans="1:20" ht="21" x14ac:dyDescent="0.4">
      <c r="A8" s="52" t="s">
        <v>99</v>
      </c>
      <c r="C8" s="54"/>
      <c r="D8" s="54"/>
      <c r="E8" s="63"/>
      <c r="F8" s="63"/>
      <c r="G8" s="63"/>
      <c r="H8" s="63"/>
      <c r="I8" s="63"/>
      <c r="J8" s="63"/>
      <c r="K8" s="63"/>
      <c r="L8" s="46"/>
      <c r="M8" s="58"/>
      <c r="N8" s="64"/>
      <c r="O8" s="64"/>
      <c r="P8" s="64"/>
      <c r="Q8" s="64"/>
      <c r="R8" s="64"/>
      <c r="S8" s="64"/>
      <c r="T8" s="64"/>
    </row>
    <row r="9" spans="1:20" ht="20.399999999999999" x14ac:dyDescent="0.35">
      <c r="A9" s="63" t="s">
        <v>126</v>
      </c>
      <c r="C9" s="54"/>
      <c r="D9" s="54"/>
      <c r="E9" s="63"/>
      <c r="F9" s="63"/>
      <c r="G9" s="58"/>
      <c r="H9" s="58"/>
      <c r="I9" s="58"/>
      <c r="J9" s="58"/>
      <c r="K9" s="58"/>
      <c r="L9" s="109" t="s">
        <v>44</v>
      </c>
      <c r="M9" s="58"/>
      <c r="N9" s="64"/>
      <c r="O9" s="64"/>
      <c r="P9"/>
      <c r="Q9"/>
      <c r="R9" s="64"/>
      <c r="S9" s="64"/>
      <c r="T9" s="64"/>
    </row>
    <row r="10" spans="1:20" ht="21" customHeight="1" x14ac:dyDescent="0.35">
      <c r="A10" s="58"/>
      <c r="C10" s="57"/>
      <c r="D10" s="57"/>
      <c r="E10" s="58"/>
      <c r="F10" s="58"/>
      <c r="G10" s="58"/>
      <c r="H10" s="58"/>
      <c r="I10" s="58"/>
      <c r="J10" s="58"/>
      <c r="K10" s="58"/>
      <c r="L10" s="57"/>
      <c r="M10" s="58"/>
      <c r="N10" s="64"/>
      <c r="O10" s="64"/>
      <c r="P10"/>
      <c r="Q10"/>
      <c r="R10" s="64"/>
      <c r="S10" s="64"/>
      <c r="T10" s="64"/>
    </row>
    <row r="11" spans="1:20" ht="21" x14ac:dyDescent="0.4">
      <c r="A11" s="52" t="s">
        <v>4</v>
      </c>
      <c r="C11" s="52"/>
      <c r="D11" s="63"/>
      <c r="E11" s="63"/>
      <c r="F11" s="63"/>
      <c r="G11" s="63"/>
      <c r="H11" s="63"/>
      <c r="I11" s="63"/>
      <c r="J11" s="58"/>
      <c r="K11" s="58"/>
      <c r="L11" s="57"/>
      <c r="M11" s="58"/>
      <c r="N11" s="64"/>
      <c r="O11" s="64"/>
      <c r="P11"/>
      <c r="Q11"/>
      <c r="R11" s="64"/>
      <c r="S11" s="64"/>
      <c r="T11" s="64"/>
    </row>
    <row r="12" spans="1:20" ht="20.399999999999999" x14ac:dyDescent="0.35">
      <c r="A12" s="63" t="s">
        <v>127</v>
      </c>
      <c r="C12" s="63"/>
      <c r="D12" s="63"/>
      <c r="E12" s="63"/>
      <c r="F12" s="63"/>
      <c r="G12" s="63"/>
      <c r="H12" s="63"/>
      <c r="I12" s="63"/>
      <c r="J12" s="58"/>
      <c r="K12" s="58"/>
      <c r="L12" s="109" t="s">
        <v>45</v>
      </c>
      <c r="M12" s="58"/>
      <c r="N12" s="64"/>
      <c r="O12" s="64"/>
      <c r="P12" s="64"/>
      <c r="Q12" s="64"/>
      <c r="R12" s="64"/>
      <c r="S12" s="64"/>
      <c r="T12" s="64"/>
    </row>
    <row r="13" spans="1:20" ht="21" customHeight="1" x14ac:dyDescent="0.35">
      <c r="A13" s="63"/>
      <c r="C13" s="63"/>
      <c r="D13" s="63"/>
      <c r="E13" s="63"/>
      <c r="F13" s="63"/>
      <c r="G13" s="63"/>
      <c r="H13" s="63"/>
      <c r="I13" s="63"/>
      <c r="J13" s="58"/>
      <c r="K13" s="58"/>
      <c r="L13" s="57"/>
      <c r="M13" s="58"/>
      <c r="N13" s="64"/>
      <c r="O13" s="64"/>
      <c r="P13" s="64"/>
      <c r="Q13" s="64"/>
      <c r="R13" s="64"/>
      <c r="S13" s="64"/>
      <c r="T13" s="64"/>
    </row>
    <row r="14" spans="1:20" ht="21" customHeight="1" x14ac:dyDescent="0.4">
      <c r="A14" s="52" t="s">
        <v>128</v>
      </c>
      <c r="C14" s="63"/>
      <c r="D14" s="63"/>
      <c r="E14" s="63"/>
      <c r="F14" s="63"/>
      <c r="G14" s="63"/>
      <c r="H14" s="63"/>
      <c r="I14" s="63"/>
      <c r="J14" s="58"/>
      <c r="K14" s="58"/>
      <c r="L14" s="109" t="s">
        <v>84</v>
      </c>
      <c r="M14" s="58"/>
      <c r="N14" s="64"/>
      <c r="O14" s="64"/>
      <c r="P14" s="64"/>
      <c r="Q14" s="64"/>
      <c r="R14" s="64"/>
      <c r="S14" s="64"/>
      <c r="T14" s="64"/>
    </row>
    <row r="15" spans="1:20" ht="19.5" customHeight="1" x14ac:dyDescent="0.35">
      <c r="A15" s="51"/>
      <c r="C15" s="63"/>
      <c r="D15" s="63"/>
      <c r="E15" s="63"/>
      <c r="F15" s="63"/>
      <c r="G15" s="63"/>
      <c r="H15" s="63"/>
      <c r="I15" s="63"/>
      <c r="J15" s="58"/>
      <c r="K15" s="58"/>
      <c r="M15" s="58"/>
      <c r="N15" s="64"/>
      <c r="O15" s="64"/>
      <c r="P15" s="64"/>
      <c r="Q15" s="64"/>
      <c r="R15" s="64"/>
      <c r="S15" s="64"/>
      <c r="T15" s="64"/>
    </row>
    <row r="16" spans="1:20" ht="21" customHeight="1" x14ac:dyDescent="0.4">
      <c r="A16" s="52" t="s">
        <v>129</v>
      </c>
      <c r="C16" s="63"/>
      <c r="D16" s="63"/>
      <c r="E16" s="63"/>
      <c r="F16" s="63"/>
      <c r="G16" s="63"/>
      <c r="H16" s="63"/>
      <c r="I16" s="63"/>
      <c r="J16" s="58"/>
      <c r="K16" s="58"/>
      <c r="L16" s="108">
        <v>6</v>
      </c>
      <c r="M16" s="58"/>
      <c r="N16" s="64"/>
      <c r="O16" s="64"/>
      <c r="P16" s="64"/>
      <c r="Q16" s="64"/>
      <c r="R16" s="64"/>
      <c r="S16" s="64"/>
      <c r="T16" s="64"/>
    </row>
    <row r="17" spans="1:20" ht="21" customHeight="1" x14ac:dyDescent="0.4">
      <c r="A17" s="52"/>
      <c r="C17" s="63"/>
      <c r="D17" s="63"/>
      <c r="E17" s="63"/>
      <c r="F17" s="63"/>
      <c r="G17" s="63"/>
      <c r="H17" s="63"/>
      <c r="I17" s="63"/>
      <c r="J17" s="58"/>
      <c r="K17" s="58"/>
      <c r="L17" s="108"/>
      <c r="M17" s="58"/>
      <c r="N17" s="64"/>
      <c r="O17" s="64"/>
      <c r="P17" s="64"/>
      <c r="Q17" s="64"/>
      <c r="R17" s="64"/>
      <c r="S17" s="64"/>
      <c r="T17" s="64"/>
    </row>
    <row r="18" spans="1:20" ht="21" customHeight="1" x14ac:dyDescent="0.4">
      <c r="A18" s="52" t="s">
        <v>100</v>
      </c>
      <c r="C18" s="63"/>
      <c r="D18" s="63"/>
      <c r="E18" s="63"/>
      <c r="F18" s="63"/>
      <c r="G18" s="63"/>
      <c r="H18" s="63"/>
      <c r="I18" s="63"/>
      <c r="J18" s="58"/>
      <c r="K18" s="58"/>
      <c r="L18" s="108">
        <v>7</v>
      </c>
      <c r="M18" s="58"/>
      <c r="N18" s="64"/>
      <c r="O18" s="64"/>
      <c r="P18" s="64"/>
      <c r="Q18" s="64"/>
      <c r="R18" s="64"/>
      <c r="S18" s="64"/>
      <c r="T18" s="64"/>
    </row>
    <row r="19" spans="1:20" ht="21" customHeight="1" x14ac:dyDescent="0.4">
      <c r="A19" s="52"/>
      <c r="C19" s="63"/>
      <c r="D19" s="63"/>
      <c r="E19" s="63"/>
      <c r="F19" s="63"/>
      <c r="G19" s="63"/>
      <c r="H19" s="63"/>
      <c r="I19" s="63"/>
      <c r="J19" s="58"/>
      <c r="K19" s="58"/>
      <c r="L19" s="108"/>
      <c r="M19" s="58"/>
      <c r="N19" s="64"/>
      <c r="O19" s="64"/>
      <c r="P19" s="64"/>
      <c r="Q19" s="64"/>
      <c r="R19" s="64"/>
      <c r="S19" s="64"/>
      <c r="T19" s="64"/>
    </row>
    <row r="20" spans="1:20" ht="21" x14ac:dyDescent="0.4">
      <c r="A20" s="52" t="s">
        <v>135</v>
      </c>
      <c r="C20" s="63"/>
      <c r="D20" s="63"/>
      <c r="E20" s="63"/>
      <c r="F20" s="63"/>
      <c r="G20" s="58"/>
      <c r="H20" s="58"/>
      <c r="I20" s="58"/>
      <c r="J20" s="58"/>
      <c r="K20" s="58"/>
      <c r="L20" s="67">
        <v>8</v>
      </c>
      <c r="M20" s="58"/>
      <c r="N20" s="64"/>
      <c r="O20" s="64"/>
      <c r="P20" s="64"/>
      <c r="Q20" s="64"/>
      <c r="R20" s="64"/>
      <c r="S20" s="64"/>
      <c r="T20" s="64"/>
    </row>
    <row r="21" spans="1:20" ht="20.399999999999999" x14ac:dyDescent="0.35">
      <c r="A21" s="55"/>
      <c r="C21" s="63"/>
      <c r="D21" s="63"/>
      <c r="E21" s="63"/>
      <c r="F21" s="63"/>
      <c r="G21" s="58"/>
      <c r="H21" s="58"/>
      <c r="I21" s="58"/>
      <c r="J21" s="58"/>
      <c r="K21" s="58"/>
      <c r="L21" s="67"/>
      <c r="M21" s="58"/>
      <c r="N21" s="64"/>
      <c r="O21" s="64"/>
      <c r="P21" s="64"/>
      <c r="Q21" s="64"/>
      <c r="R21" s="64"/>
      <c r="S21" s="64"/>
      <c r="T21" s="64"/>
    </row>
    <row r="22" spans="1:20" ht="21" x14ac:dyDescent="0.4">
      <c r="A22" s="63" t="s">
        <v>60</v>
      </c>
      <c r="C22" s="63"/>
      <c r="D22" s="63"/>
      <c r="E22" s="63"/>
      <c r="F22" s="68" t="s">
        <v>60</v>
      </c>
      <c r="G22" s="55"/>
      <c r="H22" s="55"/>
      <c r="I22" s="58"/>
      <c r="J22" s="58"/>
      <c r="K22" s="58"/>
      <c r="L22" s="57"/>
      <c r="M22" s="58"/>
      <c r="N22" s="64"/>
      <c r="O22" s="64"/>
      <c r="P22" s="64"/>
      <c r="Q22" s="64"/>
      <c r="R22" s="64"/>
      <c r="S22" s="64"/>
      <c r="T22" s="64"/>
    </row>
    <row r="23" spans="1:20" ht="21" x14ac:dyDescent="0.4">
      <c r="A23" s="52"/>
      <c r="C23" s="63"/>
      <c r="D23" s="63"/>
      <c r="E23" s="63"/>
      <c r="F23" s="63"/>
      <c r="G23" s="63"/>
      <c r="H23" s="63"/>
      <c r="I23" s="63"/>
      <c r="J23" s="58"/>
      <c r="K23" s="58"/>
      <c r="L23" s="109" t="s">
        <v>60</v>
      </c>
      <c r="M23" s="58"/>
      <c r="N23" s="64"/>
      <c r="O23" s="64"/>
      <c r="P23" s="64"/>
      <c r="Q23" s="64"/>
      <c r="R23" s="64"/>
      <c r="S23" s="64"/>
      <c r="T23" s="64"/>
    </row>
    <row r="24" spans="1:20" ht="20.399999999999999" x14ac:dyDescent="0.35">
      <c r="A24" s="65"/>
      <c r="B24" s="66"/>
      <c r="C24" s="63"/>
      <c r="D24" s="63"/>
      <c r="E24" s="63"/>
      <c r="F24" s="63"/>
      <c r="G24" s="63"/>
      <c r="H24" s="63"/>
      <c r="I24" s="63"/>
      <c r="J24" s="58"/>
      <c r="K24" s="58"/>
      <c r="L24" s="57"/>
      <c r="M24" s="58"/>
      <c r="N24" s="64"/>
      <c r="O24" s="64"/>
      <c r="P24" s="64"/>
      <c r="Q24" s="64"/>
      <c r="R24" s="64"/>
      <c r="S24" s="64"/>
      <c r="T24" s="64"/>
    </row>
    <row r="25" spans="1:20" ht="20.399999999999999" x14ac:dyDescent="0.35">
      <c r="A25" s="65"/>
      <c r="B25" s="66"/>
      <c r="C25" s="63"/>
      <c r="D25" s="63"/>
      <c r="E25" s="63"/>
      <c r="F25" s="63"/>
      <c r="G25" s="63"/>
      <c r="H25" s="63"/>
      <c r="I25" s="63"/>
      <c r="J25" s="58"/>
      <c r="K25" s="58"/>
      <c r="L25" s="57"/>
      <c r="M25" s="47"/>
    </row>
    <row r="26" spans="1:20" ht="20.399999999999999" x14ac:dyDescent="0.35">
      <c r="A26" s="65"/>
      <c r="B26" s="66"/>
      <c r="C26" s="63"/>
      <c r="D26" s="63"/>
      <c r="E26" s="63"/>
      <c r="F26" s="63"/>
      <c r="G26" s="63"/>
      <c r="H26" s="63"/>
      <c r="I26" s="63"/>
      <c r="J26" s="58"/>
      <c r="K26" s="58"/>
      <c r="L26" s="57"/>
      <c r="M26" s="58"/>
      <c r="N26" s="64"/>
      <c r="O26" s="64"/>
      <c r="P26" s="64"/>
      <c r="Q26" s="64"/>
      <c r="R26" s="64"/>
      <c r="S26" s="64"/>
      <c r="T26" s="64"/>
    </row>
    <row r="27" spans="1:20" ht="20.399999999999999" x14ac:dyDescent="0.35">
      <c r="A27" s="65"/>
      <c r="B27" s="66"/>
      <c r="C27" s="63"/>
      <c r="D27" s="63"/>
      <c r="E27" s="63"/>
      <c r="F27" s="63"/>
      <c r="G27" s="63"/>
      <c r="H27" s="63"/>
      <c r="I27" s="63"/>
      <c r="J27" s="58"/>
      <c r="K27" s="58"/>
      <c r="L27" s="67"/>
      <c r="M27" s="64"/>
      <c r="N27" s="64"/>
      <c r="O27" s="64"/>
      <c r="P27" s="64"/>
      <c r="Q27" s="64"/>
      <c r="R27" s="64"/>
      <c r="S27" s="64"/>
      <c r="T27" s="64"/>
    </row>
    <row r="28" spans="1:20" ht="18" x14ac:dyDescent="0.35">
      <c r="A28" s="69"/>
      <c r="B28" s="64"/>
      <c r="C28" s="64"/>
      <c r="D28" s="64"/>
      <c r="E28" s="64"/>
      <c r="F28" s="64"/>
      <c r="G28" s="64"/>
      <c r="H28" s="64"/>
      <c r="I28" s="64"/>
      <c r="J28" s="64"/>
      <c r="K28" s="64"/>
      <c r="L28" s="69"/>
      <c r="M28" s="64"/>
      <c r="N28" s="64"/>
      <c r="O28" s="64"/>
      <c r="P28" s="64"/>
      <c r="Q28" s="64"/>
      <c r="R28" s="64"/>
      <c r="S28" s="64"/>
      <c r="T28" s="64"/>
    </row>
    <row r="29" spans="1:20" ht="18" x14ac:dyDescent="0.35">
      <c r="A29" s="69"/>
      <c r="B29" s="64"/>
      <c r="C29" s="64"/>
      <c r="D29" s="64"/>
      <c r="E29" s="64"/>
      <c r="F29" s="64"/>
      <c r="G29" s="64"/>
      <c r="H29" s="64"/>
      <c r="I29" s="64"/>
      <c r="J29" s="64"/>
      <c r="K29" s="64"/>
      <c r="L29" s="69"/>
      <c r="M29" s="64"/>
      <c r="N29" s="64"/>
      <c r="O29" s="64"/>
      <c r="P29" s="64"/>
      <c r="Q29" s="64"/>
      <c r="R29" s="64"/>
      <c r="S29" s="64"/>
      <c r="T29" s="64"/>
    </row>
    <row r="30" spans="1:20" ht="18" x14ac:dyDescent="0.35">
      <c r="A30" s="69"/>
      <c r="B30" s="64"/>
      <c r="C30" s="64"/>
      <c r="D30" s="64"/>
      <c r="E30" s="64"/>
      <c r="F30" s="64"/>
      <c r="G30" s="64"/>
      <c r="H30" s="64"/>
      <c r="I30" s="64"/>
      <c r="J30" s="64"/>
      <c r="K30" s="64"/>
      <c r="L30" s="69"/>
      <c r="M30" s="64"/>
      <c r="N30" s="64"/>
      <c r="O30" s="64"/>
      <c r="P30" s="64"/>
      <c r="Q30" s="64"/>
      <c r="R30" s="64"/>
      <c r="S30" s="64"/>
      <c r="T30" s="64"/>
    </row>
    <row r="31" spans="1:20" ht="18" x14ac:dyDescent="0.35">
      <c r="A31" s="69"/>
      <c r="B31" s="64"/>
      <c r="C31" s="64"/>
      <c r="D31" s="64"/>
      <c r="E31" s="64"/>
      <c r="F31" s="64"/>
      <c r="G31" s="64"/>
      <c r="H31" s="64"/>
      <c r="I31" s="64"/>
      <c r="J31" s="64"/>
      <c r="K31" s="64"/>
      <c r="L31" s="69"/>
      <c r="M31" s="64"/>
      <c r="N31" s="64"/>
      <c r="O31" s="64"/>
      <c r="P31" s="64"/>
      <c r="Q31" s="64"/>
      <c r="R31" s="64"/>
      <c r="S31" s="64"/>
      <c r="T31" s="64"/>
    </row>
    <row r="32" spans="1:20" ht="18" x14ac:dyDescent="0.35">
      <c r="A32" s="69"/>
      <c r="B32" s="64"/>
      <c r="C32" s="64"/>
      <c r="D32" s="64"/>
      <c r="E32" s="64"/>
      <c r="F32" s="64"/>
      <c r="G32" s="64"/>
      <c r="H32" s="64"/>
      <c r="I32" s="64"/>
      <c r="J32" s="64"/>
      <c r="K32" s="64"/>
      <c r="L32" s="69"/>
      <c r="M32" s="64"/>
      <c r="N32" s="64"/>
      <c r="O32" s="64"/>
      <c r="P32" s="64"/>
      <c r="Q32" s="64"/>
      <c r="R32" s="64"/>
      <c r="S32" s="64"/>
      <c r="T32" s="64"/>
    </row>
    <row r="33" spans="1:20" ht="18" x14ac:dyDescent="0.35">
      <c r="A33" s="69"/>
      <c r="B33" s="64"/>
      <c r="C33" s="64"/>
      <c r="D33" s="64"/>
      <c r="E33" s="64"/>
      <c r="F33" s="64"/>
      <c r="G33" s="64"/>
      <c r="H33" s="64"/>
      <c r="I33" s="64"/>
      <c r="J33" s="64"/>
      <c r="K33" s="64"/>
      <c r="L33" s="69"/>
      <c r="M33" s="64"/>
      <c r="N33" s="64"/>
      <c r="O33" s="64"/>
      <c r="P33" s="64"/>
      <c r="Q33" s="64"/>
      <c r="R33" s="64"/>
      <c r="S33" s="64"/>
      <c r="T33" s="64"/>
    </row>
    <row r="34" spans="1:20" ht="18" x14ac:dyDescent="0.35">
      <c r="A34" s="69"/>
      <c r="B34" s="64"/>
      <c r="C34" s="64"/>
      <c r="D34" s="64"/>
      <c r="E34" s="64"/>
      <c r="F34" s="64"/>
      <c r="G34" s="64"/>
      <c r="H34" s="64"/>
      <c r="I34" s="64"/>
      <c r="J34" s="64"/>
      <c r="K34" s="64"/>
      <c r="L34" s="69"/>
      <c r="M34" s="64"/>
      <c r="N34" s="64"/>
      <c r="O34" s="64"/>
      <c r="P34" s="64"/>
      <c r="Q34" s="64"/>
      <c r="R34" s="64"/>
      <c r="S34" s="64"/>
      <c r="T34" s="64"/>
    </row>
    <row r="35" spans="1:20" ht="18" x14ac:dyDescent="0.35">
      <c r="A35" s="69"/>
      <c r="B35" s="64"/>
      <c r="C35" s="64"/>
      <c r="D35" s="64"/>
      <c r="E35" s="64"/>
      <c r="F35" s="64"/>
      <c r="G35" s="64"/>
      <c r="H35" s="64"/>
      <c r="I35" s="64"/>
      <c r="J35" s="64"/>
      <c r="K35" s="64"/>
      <c r="L35" s="69"/>
      <c r="M35" s="64"/>
      <c r="N35" s="64"/>
      <c r="O35" s="64"/>
      <c r="P35" s="64"/>
      <c r="Q35" s="64"/>
      <c r="R35" s="64"/>
      <c r="S35" s="64"/>
      <c r="T35" s="64"/>
    </row>
    <row r="36" spans="1:20" ht="18" x14ac:dyDescent="0.35">
      <c r="A36" s="69"/>
      <c r="B36" s="64"/>
      <c r="C36" s="64"/>
      <c r="D36" s="64"/>
      <c r="E36" s="64"/>
      <c r="F36" s="64"/>
      <c r="G36" s="64"/>
      <c r="H36" s="64"/>
      <c r="I36" s="64"/>
      <c r="J36" s="64"/>
      <c r="K36" s="64"/>
      <c r="L36" s="69"/>
      <c r="M36" s="64"/>
      <c r="N36" s="64"/>
      <c r="O36" s="64"/>
      <c r="P36" s="64"/>
      <c r="Q36" s="64"/>
      <c r="R36" s="64"/>
      <c r="S36" s="64"/>
      <c r="T36" s="64"/>
    </row>
    <row r="37" spans="1:20" ht="18" x14ac:dyDescent="0.35">
      <c r="A37" s="69"/>
      <c r="B37" s="64"/>
      <c r="C37" s="64"/>
      <c r="D37" s="64"/>
      <c r="E37" s="64"/>
      <c r="F37" s="64"/>
      <c r="G37" s="64"/>
      <c r="H37" s="64"/>
      <c r="I37" s="64"/>
      <c r="J37" s="64"/>
      <c r="K37" s="64"/>
      <c r="L37" s="69"/>
      <c r="M37" s="64"/>
      <c r="N37" s="64"/>
      <c r="O37" s="64"/>
      <c r="P37" s="64"/>
      <c r="Q37" s="64"/>
      <c r="R37" s="64"/>
      <c r="S37" s="64"/>
      <c r="T37" s="64"/>
    </row>
    <row r="38" spans="1:20" ht="18" x14ac:dyDescent="0.35">
      <c r="A38" s="69"/>
      <c r="B38" s="64"/>
      <c r="C38" s="64"/>
      <c r="D38" s="64"/>
      <c r="E38" s="64"/>
      <c r="F38" s="64"/>
      <c r="G38" s="64"/>
      <c r="H38" s="64"/>
      <c r="I38" s="64"/>
      <c r="J38" s="64"/>
      <c r="K38" s="64"/>
      <c r="L38" s="69"/>
      <c r="M38" s="64"/>
      <c r="N38" s="64"/>
      <c r="O38" s="64"/>
      <c r="P38" s="64"/>
      <c r="Q38" s="64"/>
      <c r="R38" s="64"/>
      <c r="S38" s="64"/>
      <c r="T38" s="64"/>
    </row>
    <row r="39" spans="1:20" ht="18" x14ac:dyDescent="0.35">
      <c r="A39" s="69"/>
      <c r="B39" s="64"/>
      <c r="C39" s="64"/>
      <c r="D39" s="64"/>
      <c r="E39" s="64"/>
      <c r="F39" s="64"/>
      <c r="G39" s="64"/>
      <c r="H39" s="64"/>
      <c r="I39" s="64"/>
      <c r="J39" s="64"/>
      <c r="K39" s="64"/>
      <c r="L39" s="69"/>
      <c r="M39" s="64"/>
      <c r="N39" s="64"/>
      <c r="O39" s="64"/>
      <c r="P39" s="64"/>
      <c r="Q39" s="64"/>
      <c r="R39" s="64"/>
      <c r="S39" s="64"/>
      <c r="T39" s="64"/>
    </row>
    <row r="40" spans="1:20" ht="18" x14ac:dyDescent="0.35">
      <c r="A40" s="70"/>
      <c r="B40" s="64"/>
      <c r="C40" s="64"/>
      <c r="D40" s="64"/>
      <c r="E40" s="64"/>
      <c r="F40" s="64"/>
      <c r="G40" s="64"/>
      <c r="H40" s="64"/>
      <c r="I40" s="64"/>
      <c r="J40" s="64"/>
      <c r="K40" s="64"/>
      <c r="L40" s="69"/>
      <c r="M40" s="64"/>
      <c r="N40" s="64"/>
      <c r="O40" s="64"/>
      <c r="P40" s="64"/>
      <c r="Q40" s="64"/>
      <c r="R40" s="64"/>
      <c r="S40" s="64"/>
      <c r="T40" s="64"/>
    </row>
    <row r="41" spans="1:20" ht="18" x14ac:dyDescent="0.35">
      <c r="A41" s="70"/>
      <c r="B41" s="64"/>
      <c r="C41" s="71"/>
      <c r="D41" s="71"/>
      <c r="E41" s="71"/>
      <c r="F41" s="71"/>
      <c r="G41" s="71"/>
      <c r="H41" s="71"/>
      <c r="I41" s="71"/>
      <c r="J41" s="71"/>
      <c r="K41" s="71"/>
      <c r="L41" s="70"/>
      <c r="M41" s="64"/>
      <c r="N41" s="64"/>
      <c r="O41" s="64"/>
      <c r="P41" s="64"/>
      <c r="Q41" s="64"/>
      <c r="R41" s="64"/>
      <c r="S41" s="64"/>
      <c r="T41" s="64"/>
    </row>
    <row r="42" spans="1:20" ht="18" x14ac:dyDescent="0.35">
      <c r="A42" s="70"/>
      <c r="B42" s="64"/>
      <c r="C42" s="71"/>
      <c r="D42" s="71"/>
      <c r="E42" s="71"/>
      <c r="F42" s="71"/>
      <c r="G42" s="71"/>
      <c r="H42" s="71"/>
      <c r="I42" s="71"/>
      <c r="J42" s="71"/>
      <c r="K42" s="71"/>
      <c r="L42" s="70"/>
      <c r="M42" s="64"/>
      <c r="N42" s="64"/>
      <c r="O42" s="64"/>
      <c r="P42" s="64"/>
      <c r="Q42" s="64"/>
      <c r="R42" s="64"/>
      <c r="S42" s="64"/>
      <c r="T42" s="64"/>
    </row>
    <row r="43" spans="1:20" ht="15.6" x14ac:dyDescent="0.3">
      <c r="A43" s="70"/>
      <c r="B43" s="71"/>
      <c r="C43" s="71"/>
      <c r="D43" s="71"/>
      <c r="E43" s="71"/>
      <c r="F43" s="71"/>
      <c r="G43" s="71"/>
      <c r="H43" s="71"/>
      <c r="I43" s="71"/>
      <c r="J43" s="71"/>
      <c r="K43" s="71"/>
      <c r="L43" s="70"/>
      <c r="M43" s="71"/>
      <c r="N43" s="71"/>
      <c r="O43" s="71"/>
    </row>
    <row r="44" spans="1:20" ht="15.6" x14ac:dyDescent="0.3">
      <c r="A44" s="70"/>
      <c r="B44" s="71"/>
      <c r="C44" s="71"/>
      <c r="D44" s="71"/>
      <c r="E44" s="71"/>
      <c r="F44" s="71"/>
      <c r="G44" s="71"/>
      <c r="H44" s="71"/>
      <c r="I44" s="71"/>
      <c r="J44" s="71"/>
      <c r="K44" s="71"/>
      <c r="L44" s="70"/>
      <c r="M44" s="71"/>
      <c r="N44" s="71"/>
      <c r="O44" s="71"/>
    </row>
    <row r="45" spans="1:20" ht="15.6" x14ac:dyDescent="0.3">
      <c r="A45" s="70"/>
      <c r="B45" s="71"/>
      <c r="C45" s="71"/>
      <c r="D45" s="71"/>
      <c r="E45" s="71"/>
      <c r="F45" s="71"/>
      <c r="G45" s="71"/>
      <c r="H45" s="71"/>
      <c r="I45" s="71"/>
      <c r="J45" s="71"/>
      <c r="K45" s="71"/>
      <c r="L45" s="70"/>
      <c r="M45" s="71"/>
      <c r="N45" s="71"/>
      <c r="O45" s="71"/>
    </row>
    <row r="46" spans="1:20" ht="15.6" x14ac:dyDescent="0.3">
      <c r="A46" s="70"/>
      <c r="B46" s="71"/>
      <c r="C46" s="71"/>
      <c r="D46" s="71"/>
      <c r="E46" s="71"/>
      <c r="F46" s="71"/>
      <c r="G46" s="71"/>
      <c r="H46" s="71"/>
      <c r="I46" s="71"/>
      <c r="J46" s="71"/>
      <c r="K46" s="71"/>
      <c r="L46" s="70"/>
      <c r="M46" s="71"/>
      <c r="N46" s="71"/>
      <c r="O46" s="71"/>
    </row>
    <row r="47" spans="1:20" ht="15.6" x14ac:dyDescent="0.3">
      <c r="A47" s="70"/>
      <c r="B47" s="71"/>
      <c r="C47" s="71"/>
      <c r="D47" s="71"/>
      <c r="E47" s="71"/>
      <c r="F47" s="71"/>
      <c r="G47" s="71"/>
      <c r="H47" s="71"/>
      <c r="I47" s="71"/>
      <c r="J47" s="71"/>
      <c r="K47" s="71"/>
      <c r="L47" s="70"/>
      <c r="M47" s="71"/>
      <c r="N47" s="71"/>
      <c r="O47" s="71"/>
    </row>
    <row r="48" spans="1:20" ht="15.6" x14ac:dyDescent="0.3">
      <c r="A48" s="70"/>
      <c r="B48" s="71"/>
      <c r="C48" s="71"/>
      <c r="D48" s="71"/>
      <c r="E48" s="71"/>
      <c r="F48" s="71"/>
      <c r="G48" s="71"/>
      <c r="H48" s="71"/>
      <c r="I48" s="71"/>
      <c r="J48" s="71"/>
      <c r="K48" s="71"/>
      <c r="L48" s="70"/>
      <c r="M48" s="71"/>
      <c r="N48" s="71"/>
      <c r="O48" s="71"/>
    </row>
    <row r="49" spans="1:15" ht="15.6" x14ac:dyDescent="0.3">
      <c r="A49" s="70"/>
      <c r="B49" s="71"/>
      <c r="C49" s="71"/>
      <c r="D49" s="71"/>
      <c r="E49" s="71"/>
      <c r="F49" s="71"/>
      <c r="G49" s="71"/>
      <c r="H49" s="71"/>
      <c r="I49" s="71"/>
      <c r="J49" s="71"/>
      <c r="K49" s="71"/>
      <c r="L49" s="70"/>
      <c r="M49" s="71"/>
      <c r="N49" s="71"/>
      <c r="O49" s="71"/>
    </row>
    <row r="50" spans="1:15" ht="15.6" x14ac:dyDescent="0.3">
      <c r="A50" s="70"/>
      <c r="B50" s="71"/>
      <c r="C50" s="71"/>
      <c r="D50" s="71"/>
      <c r="E50" s="71"/>
      <c r="F50" s="71"/>
      <c r="G50" s="71"/>
      <c r="H50" s="71"/>
      <c r="I50" s="71"/>
      <c r="J50" s="71"/>
      <c r="K50" s="71"/>
      <c r="L50" s="70"/>
      <c r="M50" s="71"/>
      <c r="N50" s="71"/>
      <c r="O50" s="71"/>
    </row>
    <row r="51" spans="1:15" ht="15.6" x14ac:dyDescent="0.3">
      <c r="A51" s="70"/>
      <c r="B51" s="71"/>
      <c r="C51" s="71"/>
      <c r="D51" s="71"/>
      <c r="E51" s="71"/>
      <c r="F51" s="71"/>
      <c r="G51" s="71"/>
      <c r="H51" s="71"/>
      <c r="I51" s="71"/>
      <c r="J51" s="71"/>
      <c r="K51" s="71"/>
      <c r="L51" s="70"/>
      <c r="M51" s="71"/>
      <c r="N51" s="71"/>
      <c r="O51" s="71"/>
    </row>
    <row r="52" spans="1:15" ht="15.6" x14ac:dyDescent="0.3">
      <c r="A52" s="70"/>
      <c r="B52" s="71"/>
      <c r="C52" s="71"/>
      <c r="D52" s="71"/>
      <c r="E52" s="71"/>
      <c r="F52" s="71"/>
      <c r="G52" s="71"/>
      <c r="H52" s="71"/>
      <c r="I52" s="71"/>
      <c r="J52" s="71"/>
      <c r="K52" s="71"/>
      <c r="L52" s="70"/>
      <c r="M52" s="71"/>
      <c r="N52" s="71"/>
      <c r="O52" s="71"/>
    </row>
    <row r="53" spans="1:15" ht="15.6" x14ac:dyDescent="0.3">
      <c r="A53" s="70"/>
      <c r="B53" s="71"/>
      <c r="C53" s="71"/>
      <c r="D53" s="71"/>
      <c r="E53" s="71"/>
      <c r="F53" s="71"/>
      <c r="G53" s="71"/>
      <c r="H53" s="71"/>
      <c r="I53" s="71"/>
      <c r="J53" s="71"/>
      <c r="K53" s="71"/>
      <c r="L53" s="70"/>
      <c r="M53" s="71"/>
      <c r="N53" s="71"/>
      <c r="O53" s="71"/>
    </row>
    <row r="54" spans="1:15" ht="15.6" x14ac:dyDescent="0.3">
      <c r="A54" s="70"/>
      <c r="B54" s="71"/>
      <c r="C54" s="71"/>
      <c r="D54" s="71"/>
      <c r="E54" s="71"/>
      <c r="F54" s="71"/>
      <c r="G54" s="71"/>
      <c r="H54" s="71"/>
      <c r="I54" s="71"/>
      <c r="J54" s="71"/>
      <c r="K54" s="71"/>
      <c r="L54" s="70"/>
      <c r="M54" s="71"/>
      <c r="N54" s="71"/>
      <c r="O54" s="71"/>
    </row>
    <row r="55" spans="1:15" ht="15.6" x14ac:dyDescent="0.3">
      <c r="A55" s="70"/>
      <c r="B55" s="71"/>
      <c r="C55" s="71"/>
      <c r="D55" s="71"/>
      <c r="E55" s="71"/>
      <c r="F55" s="71"/>
      <c r="G55" s="71"/>
      <c r="H55" s="71"/>
      <c r="I55" s="71"/>
      <c r="J55" s="71"/>
      <c r="K55" s="71"/>
      <c r="L55" s="70"/>
      <c r="M55" s="71"/>
      <c r="N55" s="71"/>
      <c r="O55" s="71"/>
    </row>
    <row r="56" spans="1:15" ht="15.6" x14ac:dyDescent="0.3">
      <c r="A56" s="70"/>
      <c r="B56" s="71"/>
      <c r="C56" s="71"/>
      <c r="D56" s="71"/>
      <c r="E56" s="71"/>
      <c r="F56" s="71"/>
      <c r="G56" s="71"/>
      <c r="H56" s="71"/>
      <c r="I56" s="71"/>
      <c r="J56" s="71"/>
      <c r="K56" s="71"/>
      <c r="L56" s="70"/>
      <c r="M56" s="71"/>
      <c r="N56" s="71"/>
      <c r="O56" s="71"/>
    </row>
    <row r="57" spans="1:15" ht="15.6" x14ac:dyDescent="0.3">
      <c r="A57" s="70"/>
      <c r="B57" s="71"/>
      <c r="C57" s="71"/>
      <c r="D57" s="71"/>
      <c r="E57" s="71"/>
      <c r="F57" s="71"/>
      <c r="G57" s="71"/>
      <c r="H57" s="71"/>
      <c r="I57" s="71"/>
      <c r="J57" s="71"/>
      <c r="K57" s="71"/>
      <c r="L57" s="70"/>
      <c r="M57" s="71"/>
      <c r="N57" s="71"/>
      <c r="O57" s="71"/>
    </row>
    <row r="58" spans="1:15" ht="15.6" x14ac:dyDescent="0.3">
      <c r="A58" s="70"/>
      <c r="B58" s="71"/>
      <c r="C58" s="71"/>
      <c r="D58" s="71"/>
      <c r="E58" s="71"/>
      <c r="F58" s="71"/>
      <c r="G58" s="71"/>
      <c r="H58" s="71"/>
      <c r="I58" s="71"/>
      <c r="J58" s="71"/>
      <c r="K58" s="71"/>
      <c r="L58" s="70"/>
      <c r="M58" s="71"/>
      <c r="N58" s="71"/>
      <c r="O58" s="71"/>
    </row>
    <row r="59" spans="1:15" ht="15.6" x14ac:dyDescent="0.3">
      <c r="A59" s="70"/>
      <c r="B59" s="71"/>
      <c r="C59" s="71"/>
      <c r="D59" s="71"/>
      <c r="E59" s="71"/>
      <c r="F59" s="71"/>
      <c r="G59" s="71"/>
      <c r="H59" s="71"/>
      <c r="I59" s="71"/>
      <c r="J59" s="71"/>
      <c r="K59" s="71"/>
      <c r="L59" s="70"/>
      <c r="M59" s="71"/>
      <c r="N59" s="71"/>
      <c r="O59" s="71"/>
    </row>
    <row r="60" spans="1:15" ht="15.6" x14ac:dyDescent="0.3">
      <c r="A60" s="70"/>
      <c r="B60" s="71"/>
      <c r="C60" s="71"/>
      <c r="D60" s="71"/>
      <c r="E60" s="71"/>
      <c r="F60" s="71"/>
      <c r="G60" s="71"/>
      <c r="H60" s="71"/>
      <c r="I60" s="71"/>
      <c r="J60" s="71"/>
      <c r="K60" s="71"/>
      <c r="L60" s="70"/>
      <c r="M60" s="71"/>
      <c r="N60" s="71"/>
      <c r="O60" s="71"/>
    </row>
    <row r="61" spans="1:15" ht="15.6" x14ac:dyDescent="0.3">
      <c r="A61" s="70"/>
      <c r="B61" s="71"/>
      <c r="C61" s="71"/>
      <c r="D61" s="71"/>
      <c r="E61" s="71"/>
      <c r="F61" s="71"/>
      <c r="G61" s="71"/>
      <c r="H61" s="71"/>
      <c r="I61" s="71"/>
      <c r="J61" s="71"/>
      <c r="K61" s="71"/>
      <c r="L61" s="70"/>
      <c r="M61" s="71"/>
      <c r="N61" s="71"/>
      <c r="O61" s="71"/>
    </row>
    <row r="62" spans="1:15" ht="15.6" x14ac:dyDescent="0.3">
      <c r="A62" s="70"/>
      <c r="B62" s="71"/>
      <c r="C62" s="71"/>
      <c r="D62" s="71"/>
      <c r="E62" s="71"/>
      <c r="F62" s="71"/>
      <c r="G62" s="71"/>
      <c r="H62" s="71"/>
      <c r="I62" s="71"/>
      <c r="J62" s="71"/>
      <c r="K62" s="71"/>
      <c r="L62" s="70"/>
      <c r="M62" s="71"/>
      <c r="N62" s="71"/>
      <c r="O62" s="71"/>
    </row>
    <row r="63" spans="1:15" ht="15.6" x14ac:dyDescent="0.3">
      <c r="A63" s="70"/>
      <c r="B63" s="71"/>
      <c r="C63" s="71"/>
      <c r="D63" s="71"/>
      <c r="E63" s="71"/>
      <c r="F63" s="71"/>
      <c r="G63" s="71"/>
      <c r="H63" s="71"/>
      <c r="I63" s="71"/>
      <c r="J63" s="71"/>
      <c r="K63" s="71"/>
      <c r="L63" s="70"/>
      <c r="M63" s="71"/>
      <c r="N63" s="71"/>
      <c r="O63" s="71"/>
    </row>
    <row r="64" spans="1:15" ht="15.6" x14ac:dyDescent="0.3">
      <c r="A64" s="70"/>
      <c r="B64" s="71"/>
      <c r="C64" s="71"/>
      <c r="D64" s="71"/>
      <c r="E64" s="71"/>
      <c r="F64" s="71"/>
      <c r="G64" s="71"/>
      <c r="H64" s="71"/>
      <c r="I64" s="71"/>
      <c r="J64" s="71"/>
      <c r="K64" s="71"/>
      <c r="L64" s="70"/>
      <c r="M64" s="71"/>
      <c r="N64" s="71"/>
      <c r="O64" s="71"/>
    </row>
    <row r="65" spans="1:15" ht="15.6" x14ac:dyDescent="0.3">
      <c r="A65" s="70"/>
      <c r="B65" s="71"/>
      <c r="C65" s="71"/>
      <c r="D65" s="71"/>
      <c r="E65" s="71"/>
      <c r="F65" s="71"/>
      <c r="G65" s="71"/>
      <c r="H65" s="71"/>
      <c r="I65" s="71"/>
      <c r="J65" s="71"/>
      <c r="K65" s="71"/>
      <c r="L65" s="70"/>
      <c r="M65" s="71"/>
      <c r="N65" s="71"/>
      <c r="O65" s="71"/>
    </row>
    <row r="66" spans="1:15" ht="15.6" x14ac:dyDescent="0.3">
      <c r="A66" s="70"/>
      <c r="B66" s="71"/>
      <c r="C66" s="71"/>
      <c r="D66" s="71"/>
      <c r="E66" s="71"/>
      <c r="F66" s="71"/>
      <c r="G66" s="71"/>
      <c r="H66" s="71"/>
      <c r="I66" s="71"/>
      <c r="J66" s="71"/>
      <c r="K66" s="71"/>
      <c r="L66" s="70"/>
      <c r="M66" s="71"/>
      <c r="N66" s="71"/>
      <c r="O66" s="71"/>
    </row>
    <row r="67" spans="1:15" ht="15.6" x14ac:dyDescent="0.3">
      <c r="A67" s="70"/>
      <c r="B67" s="71"/>
      <c r="C67" s="71"/>
      <c r="D67" s="71"/>
      <c r="E67" s="71"/>
      <c r="F67" s="71"/>
      <c r="G67" s="71"/>
      <c r="H67" s="71"/>
      <c r="I67" s="71"/>
      <c r="J67" s="71"/>
      <c r="K67" s="71"/>
      <c r="L67" s="70"/>
      <c r="M67" s="71"/>
      <c r="N67" s="71"/>
      <c r="O67" s="71"/>
    </row>
    <row r="68" spans="1:15" ht="15.6" x14ac:dyDescent="0.3">
      <c r="A68" s="70"/>
      <c r="B68" s="71"/>
      <c r="C68" s="71"/>
      <c r="D68" s="71"/>
      <c r="E68" s="71"/>
      <c r="F68" s="71"/>
      <c r="G68" s="71"/>
      <c r="H68" s="71"/>
      <c r="I68" s="71"/>
      <c r="J68" s="71"/>
      <c r="K68" s="71"/>
      <c r="L68" s="70"/>
      <c r="M68" s="71"/>
      <c r="N68" s="71"/>
      <c r="O68" s="71"/>
    </row>
    <row r="69" spans="1:15" ht="15.6" x14ac:dyDescent="0.3">
      <c r="A69" s="70"/>
      <c r="B69" s="71"/>
      <c r="C69" s="71"/>
      <c r="D69" s="71"/>
      <c r="E69" s="71"/>
      <c r="F69" s="71"/>
      <c r="G69" s="71"/>
      <c r="H69" s="71"/>
      <c r="I69" s="71"/>
      <c r="J69" s="71"/>
      <c r="K69" s="71"/>
      <c r="L69" s="70"/>
      <c r="M69" s="71"/>
      <c r="N69" s="71"/>
      <c r="O69" s="71"/>
    </row>
    <row r="70" spans="1:15" ht="15.6" x14ac:dyDescent="0.3">
      <c r="A70" s="70"/>
      <c r="B70" s="71"/>
      <c r="C70" s="71"/>
      <c r="D70" s="71"/>
      <c r="E70" s="71"/>
      <c r="F70" s="71"/>
      <c r="G70" s="71"/>
      <c r="H70" s="71"/>
      <c r="I70" s="71"/>
      <c r="J70" s="71"/>
      <c r="K70" s="71"/>
      <c r="L70" s="70"/>
      <c r="M70" s="71"/>
      <c r="N70" s="71"/>
      <c r="O70" s="71"/>
    </row>
    <row r="71" spans="1:15" ht="15.6" x14ac:dyDescent="0.3">
      <c r="A71" s="70"/>
      <c r="B71" s="71"/>
      <c r="C71" s="71"/>
      <c r="D71" s="71"/>
      <c r="E71" s="71"/>
      <c r="F71" s="71"/>
      <c r="G71" s="71"/>
      <c r="H71" s="71"/>
      <c r="I71" s="71"/>
      <c r="J71" s="71"/>
      <c r="K71" s="71"/>
      <c r="L71" s="70"/>
      <c r="M71" s="71"/>
      <c r="N71" s="71"/>
      <c r="O71" s="71"/>
    </row>
    <row r="72" spans="1:15" ht="15.6" x14ac:dyDescent="0.3">
      <c r="A72" s="70"/>
      <c r="B72" s="71"/>
      <c r="C72" s="71"/>
      <c r="D72" s="71"/>
      <c r="E72" s="71"/>
      <c r="F72" s="71"/>
      <c r="G72" s="71"/>
      <c r="H72" s="71"/>
      <c r="I72" s="71"/>
      <c r="J72" s="71"/>
      <c r="K72" s="71"/>
      <c r="L72" s="70"/>
      <c r="M72" s="71"/>
      <c r="N72" s="71"/>
      <c r="O72" s="71"/>
    </row>
    <row r="73" spans="1:15" ht="15.6" x14ac:dyDescent="0.3">
      <c r="A73" s="70"/>
      <c r="B73" s="71"/>
      <c r="C73" s="71"/>
      <c r="D73" s="71"/>
      <c r="E73" s="71"/>
      <c r="F73" s="71"/>
      <c r="G73" s="71"/>
      <c r="H73" s="71"/>
      <c r="I73" s="71"/>
      <c r="J73" s="71"/>
      <c r="K73" s="71"/>
      <c r="L73" s="70"/>
      <c r="M73" s="71"/>
      <c r="N73" s="71"/>
      <c r="O73" s="71"/>
    </row>
    <row r="74" spans="1:15" ht="15.6" x14ac:dyDescent="0.3">
      <c r="A74" s="70"/>
      <c r="B74" s="71"/>
      <c r="C74" s="71"/>
      <c r="D74" s="71"/>
      <c r="E74" s="71"/>
      <c r="F74" s="71"/>
      <c r="G74" s="71"/>
      <c r="H74" s="71"/>
      <c r="I74" s="71"/>
      <c r="J74" s="71"/>
      <c r="K74" s="71"/>
      <c r="L74" s="70"/>
      <c r="M74" s="71"/>
      <c r="N74" s="71"/>
      <c r="O74" s="71"/>
    </row>
    <row r="75" spans="1:15" ht="15.6" x14ac:dyDescent="0.3">
      <c r="A75" s="70"/>
      <c r="B75" s="71"/>
      <c r="C75" s="71"/>
      <c r="D75" s="71"/>
      <c r="E75" s="71"/>
      <c r="F75" s="71"/>
      <c r="G75" s="71"/>
      <c r="H75" s="71"/>
      <c r="I75" s="71"/>
      <c r="J75" s="71"/>
      <c r="K75" s="71"/>
      <c r="L75" s="70"/>
      <c r="M75" s="71"/>
      <c r="N75" s="71"/>
      <c r="O75" s="71"/>
    </row>
    <row r="76" spans="1:15" ht="15.6" x14ac:dyDescent="0.3">
      <c r="A76" s="70"/>
      <c r="B76" s="71"/>
      <c r="C76" s="71"/>
      <c r="D76" s="71"/>
      <c r="E76" s="71"/>
      <c r="F76" s="71"/>
      <c r="G76" s="71"/>
      <c r="H76" s="71"/>
      <c r="I76" s="71"/>
      <c r="J76" s="71"/>
      <c r="K76" s="71"/>
      <c r="L76" s="70"/>
      <c r="M76" s="71"/>
      <c r="N76" s="71"/>
      <c r="O76" s="71"/>
    </row>
    <row r="77" spans="1:15" ht="15.6" x14ac:dyDescent="0.3">
      <c r="A77" s="70"/>
      <c r="B77" s="71"/>
      <c r="C77" s="71"/>
      <c r="D77" s="71"/>
      <c r="E77" s="71"/>
      <c r="F77" s="71"/>
      <c r="G77" s="71"/>
      <c r="H77" s="71"/>
      <c r="I77" s="71"/>
      <c r="J77" s="71"/>
      <c r="K77" s="71"/>
      <c r="L77" s="70"/>
      <c r="M77" s="71"/>
      <c r="N77" s="71"/>
      <c r="O77" s="71"/>
    </row>
    <row r="78" spans="1:15" ht="15.6" x14ac:dyDescent="0.3">
      <c r="A78" s="70"/>
      <c r="B78" s="71"/>
      <c r="C78" s="71"/>
      <c r="D78" s="71"/>
      <c r="E78" s="71"/>
      <c r="F78" s="71"/>
      <c r="G78" s="71"/>
      <c r="H78" s="71"/>
      <c r="I78" s="71"/>
      <c r="J78" s="71"/>
      <c r="K78" s="71"/>
      <c r="L78" s="70"/>
      <c r="M78" s="71"/>
      <c r="N78" s="71"/>
      <c r="O78" s="71"/>
    </row>
    <row r="79" spans="1:15" ht="15.6" x14ac:dyDescent="0.3">
      <c r="A79" s="70"/>
      <c r="B79" s="71"/>
      <c r="C79" s="71"/>
      <c r="D79" s="71"/>
      <c r="E79" s="71"/>
      <c r="F79" s="71"/>
      <c r="G79" s="71"/>
      <c r="H79" s="71"/>
      <c r="I79" s="71"/>
      <c r="J79" s="71"/>
      <c r="K79" s="71"/>
      <c r="L79" s="70"/>
      <c r="M79" s="71"/>
      <c r="N79" s="71"/>
      <c r="O79" s="71"/>
    </row>
    <row r="80" spans="1:15" ht="15.6" x14ac:dyDescent="0.3">
      <c r="A80" s="70"/>
      <c r="B80" s="71"/>
      <c r="C80" s="71"/>
      <c r="D80" s="71"/>
      <c r="E80" s="71"/>
      <c r="F80" s="71"/>
      <c r="G80" s="71"/>
      <c r="H80" s="71"/>
      <c r="I80" s="71"/>
      <c r="J80" s="71"/>
      <c r="K80" s="71"/>
      <c r="L80" s="70"/>
      <c r="M80" s="71"/>
      <c r="N80" s="71"/>
      <c r="O80" s="71"/>
    </row>
    <row r="81" spans="1:15" ht="15.6" x14ac:dyDescent="0.3">
      <c r="A81" s="70"/>
      <c r="B81" s="71"/>
      <c r="C81" s="71"/>
      <c r="D81" s="71"/>
      <c r="E81" s="71"/>
      <c r="F81" s="71"/>
      <c r="G81" s="71"/>
      <c r="H81" s="71"/>
      <c r="I81" s="71"/>
      <c r="J81" s="71"/>
      <c r="K81" s="71"/>
      <c r="L81" s="70"/>
      <c r="M81" s="71"/>
      <c r="N81" s="71"/>
      <c r="O81" s="71"/>
    </row>
    <row r="82" spans="1:15" ht="15.6" x14ac:dyDescent="0.3">
      <c r="A82" s="70"/>
      <c r="B82" s="71"/>
      <c r="C82" s="71"/>
      <c r="D82" s="71"/>
      <c r="E82" s="71"/>
      <c r="F82" s="71"/>
      <c r="G82" s="71"/>
      <c r="H82" s="71"/>
      <c r="I82" s="71"/>
      <c r="J82" s="71"/>
      <c r="K82" s="71"/>
      <c r="L82" s="70"/>
      <c r="M82" s="71"/>
      <c r="N82" s="71"/>
      <c r="O82" s="71"/>
    </row>
    <row r="83" spans="1:15" ht="15.6" x14ac:dyDescent="0.3">
      <c r="A83" s="70"/>
      <c r="B83" s="71"/>
      <c r="C83" s="71"/>
      <c r="D83" s="71"/>
      <c r="E83" s="71"/>
      <c r="F83" s="71"/>
      <c r="G83" s="71"/>
      <c r="H83" s="71"/>
      <c r="I83" s="71"/>
      <c r="J83" s="71"/>
      <c r="K83" s="71"/>
      <c r="L83" s="70"/>
      <c r="M83" s="71"/>
      <c r="N83" s="71"/>
      <c r="O83" s="71"/>
    </row>
    <row r="84" spans="1:15" ht="15.6" x14ac:dyDescent="0.3">
      <c r="A84" s="70"/>
      <c r="B84" s="71"/>
      <c r="C84" s="71"/>
      <c r="D84" s="71"/>
      <c r="E84" s="71"/>
      <c r="F84" s="71"/>
      <c r="G84" s="71"/>
      <c r="H84" s="71"/>
      <c r="I84" s="71"/>
      <c r="J84" s="71"/>
      <c r="K84" s="71"/>
      <c r="L84" s="70"/>
      <c r="M84" s="71"/>
      <c r="N84" s="71"/>
      <c r="O84" s="71"/>
    </row>
    <row r="85" spans="1:15" ht="15.6" x14ac:dyDescent="0.3">
      <c r="A85" s="70"/>
      <c r="B85" s="71"/>
      <c r="C85" s="71"/>
      <c r="D85" s="71"/>
      <c r="E85" s="71"/>
      <c r="F85" s="71"/>
      <c r="G85" s="71"/>
      <c r="H85" s="71"/>
      <c r="I85" s="71"/>
      <c r="J85" s="71"/>
      <c r="K85" s="71"/>
      <c r="L85" s="70"/>
      <c r="M85" s="71"/>
      <c r="N85" s="71"/>
      <c r="O85" s="71"/>
    </row>
    <row r="86" spans="1:15" ht="15.6" x14ac:dyDescent="0.3">
      <c r="A86" s="70"/>
      <c r="B86" s="71"/>
      <c r="C86" s="71"/>
      <c r="D86" s="71"/>
      <c r="E86" s="71"/>
      <c r="F86" s="71"/>
      <c r="G86" s="71"/>
      <c r="H86" s="71"/>
      <c r="I86" s="71"/>
      <c r="J86" s="71"/>
      <c r="K86" s="71"/>
      <c r="L86" s="70"/>
      <c r="M86" s="71"/>
      <c r="N86" s="71"/>
      <c r="O86" s="71"/>
    </row>
    <row r="87" spans="1:15" ht="15.6" x14ac:dyDescent="0.3">
      <c r="B87" s="71"/>
      <c r="C87" s="71"/>
      <c r="D87" s="71"/>
      <c r="E87" s="71"/>
      <c r="F87" s="71"/>
      <c r="G87" s="71"/>
      <c r="H87" s="71"/>
      <c r="I87" s="71"/>
      <c r="J87" s="71"/>
      <c r="K87" s="71"/>
      <c r="L87" s="70"/>
      <c r="M87" s="71"/>
      <c r="N87" s="71"/>
      <c r="O87" s="71"/>
    </row>
    <row r="88" spans="1:15" ht="15.6" x14ac:dyDescent="0.3">
      <c r="B88" s="71"/>
      <c r="M88" s="71"/>
      <c r="N88" s="71"/>
      <c r="O88" s="71"/>
    </row>
    <row r="89" spans="1:15" ht="15.6" x14ac:dyDescent="0.3">
      <c r="B89" s="71"/>
      <c r="M89" s="71"/>
      <c r="N89" s="71"/>
      <c r="O89" s="71"/>
    </row>
  </sheetData>
  <pageMargins left="0.7" right="0.7"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87"/>
  <sheetViews>
    <sheetView zoomScale="50" zoomScaleNormal="50" workbookViewId="0"/>
  </sheetViews>
  <sheetFormatPr defaultRowHeight="14.4" x14ac:dyDescent="0.3"/>
  <cols>
    <col min="1" max="1" width="27.44140625" customWidth="1"/>
    <col min="2" max="2" width="17.109375" customWidth="1"/>
    <col min="3" max="3" width="27" bestFit="1" customWidth="1"/>
    <col min="4" max="4" width="29.5546875" customWidth="1"/>
    <col min="5" max="6" width="27" bestFit="1" customWidth="1"/>
    <col min="7" max="7" width="26.44140625" customWidth="1"/>
    <col min="8" max="9" width="28.5546875" customWidth="1"/>
    <col min="10" max="10" width="18" customWidth="1"/>
    <col min="11" max="12" width="18.5546875" customWidth="1"/>
    <col min="13" max="13" width="18.109375" customWidth="1"/>
  </cols>
  <sheetData>
    <row r="1" spans="1:17" ht="24.9" customHeight="1" x14ac:dyDescent="0.4">
      <c r="A1" s="153" t="str">
        <f>+CONTENTS!A5</f>
        <v>FY 2023 Financials - March 31, 2023</v>
      </c>
      <c r="B1" s="29"/>
      <c r="C1" s="30"/>
      <c r="D1" s="28"/>
      <c r="E1" s="28"/>
      <c r="F1" s="28"/>
      <c r="G1" s="28"/>
      <c r="H1" s="28"/>
      <c r="I1" s="28"/>
      <c r="J1" s="28"/>
      <c r="K1" s="28"/>
    </row>
    <row r="2" spans="1:17" ht="24.9" customHeight="1" x14ac:dyDescent="0.4">
      <c r="A2" s="73" t="s">
        <v>31</v>
      </c>
      <c r="B2" s="29"/>
      <c r="C2" s="30"/>
      <c r="D2" s="30"/>
      <c r="E2" s="28"/>
      <c r="F2" s="28"/>
      <c r="G2" s="28"/>
      <c r="H2" s="28"/>
      <c r="I2" s="28"/>
      <c r="J2" s="28"/>
      <c r="K2" s="28"/>
    </row>
    <row r="3" spans="1:17" ht="24.9" customHeight="1" x14ac:dyDescent="0.3">
      <c r="A3" s="28"/>
      <c r="B3" s="28"/>
      <c r="C3" s="28"/>
      <c r="D3" s="28"/>
      <c r="E3" s="28"/>
      <c r="F3" s="28"/>
      <c r="G3" s="28"/>
      <c r="H3" s="28"/>
      <c r="I3" s="28"/>
      <c r="J3" s="28"/>
      <c r="K3" s="28"/>
    </row>
    <row r="4" spans="1:17" ht="24.9" customHeight="1" x14ac:dyDescent="0.3">
      <c r="A4" s="205" t="s">
        <v>161</v>
      </c>
      <c r="B4" s="4"/>
      <c r="C4" s="4"/>
      <c r="D4" s="4"/>
      <c r="E4" s="4"/>
      <c r="F4" s="4"/>
      <c r="G4" s="4"/>
      <c r="H4" s="4"/>
      <c r="K4" s="4"/>
    </row>
    <row r="5" spans="1:17" ht="24.9" customHeight="1" x14ac:dyDescent="0.3">
      <c r="A5" s="81" t="s">
        <v>149</v>
      </c>
      <c r="B5" s="4"/>
      <c r="C5" s="4"/>
      <c r="D5" s="4"/>
      <c r="E5" s="4"/>
      <c r="F5" s="4"/>
      <c r="G5" s="4"/>
      <c r="H5" s="4"/>
      <c r="I5" s="4"/>
      <c r="J5" s="4"/>
      <c r="K5" s="4"/>
    </row>
    <row r="6" spans="1:17" ht="24.9" customHeight="1" x14ac:dyDescent="0.3">
      <c r="A6" s="81" t="s">
        <v>119</v>
      </c>
      <c r="B6" s="4"/>
      <c r="C6" s="4"/>
      <c r="D6" s="4"/>
      <c r="E6" s="4"/>
      <c r="F6" s="4"/>
      <c r="G6" s="4"/>
      <c r="H6" s="4"/>
      <c r="I6" s="4"/>
      <c r="J6" s="4"/>
      <c r="K6" s="4"/>
    </row>
    <row r="7" spans="1:17" ht="24.9" customHeight="1" x14ac:dyDescent="0.3">
      <c r="A7" s="4"/>
      <c r="B7" s="4"/>
      <c r="C7" s="4"/>
      <c r="D7" s="4"/>
      <c r="E7" s="4"/>
      <c r="F7" s="4"/>
      <c r="G7" s="4"/>
      <c r="H7" s="4"/>
      <c r="I7" s="4"/>
      <c r="J7" s="4"/>
      <c r="K7" s="4"/>
    </row>
    <row r="8" spans="1:17" ht="24.9" customHeight="1" x14ac:dyDescent="0.35">
      <c r="A8" s="2" t="s">
        <v>108</v>
      </c>
      <c r="B8" s="5"/>
      <c r="C8" s="5"/>
      <c r="D8" s="5"/>
      <c r="G8" s="4"/>
      <c r="H8" s="4"/>
      <c r="I8" s="4"/>
      <c r="J8" s="4"/>
      <c r="K8" s="4"/>
      <c r="L8" s="1"/>
      <c r="M8" s="1"/>
      <c r="N8" s="1"/>
      <c r="O8" s="1"/>
    </row>
    <row r="9" spans="1:17" ht="24.9" customHeight="1" x14ac:dyDescent="0.35">
      <c r="A9" s="43" t="s">
        <v>107</v>
      </c>
      <c r="B9" s="5"/>
      <c r="C9" s="5"/>
      <c r="D9" s="5"/>
      <c r="E9" s="4"/>
      <c r="F9" s="4"/>
      <c r="G9" s="4"/>
      <c r="H9" s="4"/>
      <c r="I9" s="4"/>
      <c r="J9" s="4"/>
      <c r="K9" s="4"/>
      <c r="L9" s="1"/>
      <c r="M9" s="1"/>
      <c r="N9" s="1"/>
      <c r="O9" s="1"/>
    </row>
    <row r="10" spans="1:17" ht="24.9" customHeight="1" x14ac:dyDescent="0.35">
      <c r="A10" s="74">
        <v>45016</v>
      </c>
      <c r="B10" s="5"/>
      <c r="C10" s="5"/>
      <c r="D10" s="5"/>
      <c r="E10" s="4"/>
      <c r="F10" s="4"/>
      <c r="G10" s="4"/>
      <c r="H10" s="4"/>
      <c r="I10" s="4"/>
      <c r="J10" s="4"/>
      <c r="K10" s="4"/>
      <c r="L10" s="1"/>
      <c r="M10" s="1"/>
      <c r="N10" s="1"/>
      <c r="O10" s="1"/>
      <c r="P10" s="1"/>
      <c r="Q10" s="1"/>
    </row>
    <row r="11" spans="1:17" ht="24.9" customHeight="1" x14ac:dyDescent="0.35">
      <c r="A11" s="4"/>
      <c r="B11" s="4"/>
      <c r="C11" s="4"/>
      <c r="D11" s="4"/>
      <c r="E11" s="4"/>
      <c r="F11" s="4"/>
      <c r="G11" s="4"/>
      <c r="H11" s="4"/>
      <c r="I11" s="4"/>
      <c r="J11" s="4"/>
      <c r="K11" s="4"/>
      <c r="L11" s="1"/>
      <c r="M11" s="1"/>
      <c r="N11" s="1"/>
      <c r="O11" s="1"/>
      <c r="P11" s="1"/>
      <c r="Q11" s="1"/>
    </row>
    <row r="12" spans="1:17" ht="24.9" customHeight="1" x14ac:dyDescent="0.35">
      <c r="A12" s="84" t="s">
        <v>17</v>
      </c>
      <c r="B12" s="85"/>
      <c r="C12" s="86" t="s">
        <v>162</v>
      </c>
      <c r="D12" s="87" t="str">
        <f>C12</f>
        <v>Seven Month</v>
      </c>
      <c r="E12" s="87" t="str">
        <f>C12</f>
        <v>Seven Month</v>
      </c>
      <c r="F12" s="87" t="s">
        <v>163</v>
      </c>
      <c r="G12" s="87" t="s">
        <v>164</v>
      </c>
      <c r="H12" s="211"/>
      <c r="I12" s="211"/>
      <c r="J12" s="4"/>
      <c r="K12" s="4"/>
      <c r="L12" s="1"/>
      <c r="M12" s="1"/>
      <c r="N12" s="1"/>
      <c r="O12" s="1"/>
      <c r="P12" s="1"/>
      <c r="Q12" s="1"/>
    </row>
    <row r="13" spans="1:17" ht="24.9" customHeight="1" x14ac:dyDescent="0.35">
      <c r="A13" s="84" t="s">
        <v>29</v>
      </c>
      <c r="B13" s="85"/>
      <c r="C13" s="88" t="s">
        <v>10</v>
      </c>
      <c r="D13" s="89" t="s">
        <v>1</v>
      </c>
      <c r="E13" s="89" t="s">
        <v>2</v>
      </c>
      <c r="F13" s="88" t="s">
        <v>10</v>
      </c>
      <c r="G13" s="88" t="s">
        <v>10</v>
      </c>
      <c r="H13" s="208" t="s">
        <v>41</v>
      </c>
      <c r="I13" s="208" t="s">
        <v>41</v>
      </c>
      <c r="J13" s="4"/>
      <c r="K13" s="4"/>
      <c r="L13" s="1"/>
      <c r="M13" s="1"/>
      <c r="N13" s="1"/>
      <c r="O13" s="1"/>
      <c r="P13" s="1"/>
      <c r="Q13" s="1"/>
    </row>
    <row r="14" spans="1:17" ht="24.9" customHeight="1" x14ac:dyDescent="0.35">
      <c r="A14" s="5"/>
      <c r="B14" s="90"/>
      <c r="C14" s="91">
        <f>A10</f>
        <v>45016</v>
      </c>
      <c r="D14" s="91">
        <f>C14</f>
        <v>45016</v>
      </c>
      <c r="E14" s="91">
        <f>C14</f>
        <v>45016</v>
      </c>
      <c r="F14" s="91">
        <f>A10-365</f>
        <v>44651</v>
      </c>
      <c r="G14" s="91">
        <f>F14-365</f>
        <v>44286</v>
      </c>
      <c r="H14" s="209" t="s">
        <v>142</v>
      </c>
      <c r="I14" s="209" t="s">
        <v>143</v>
      </c>
      <c r="J14" s="4"/>
      <c r="M14" s="1"/>
      <c r="N14" s="1"/>
      <c r="O14" s="1"/>
      <c r="P14" s="1"/>
      <c r="Q14" s="1"/>
    </row>
    <row r="15" spans="1:17" ht="24.9" customHeight="1" x14ac:dyDescent="0.35">
      <c r="A15" s="94" t="s">
        <v>16</v>
      </c>
      <c r="B15" s="95"/>
      <c r="C15" s="96">
        <f t="shared" ref="C15:I15" si="0">+C37</f>
        <v>34869958.659999996</v>
      </c>
      <c r="D15" s="96">
        <f t="shared" si="0"/>
        <v>27078885.899048246</v>
      </c>
      <c r="E15" s="96">
        <f t="shared" si="0"/>
        <v>7791072.7609517528</v>
      </c>
      <c r="F15" s="96">
        <f t="shared" si="0"/>
        <v>27877723.460000005</v>
      </c>
      <c r="G15" s="96">
        <f t="shared" si="0"/>
        <v>21330455.050000001</v>
      </c>
      <c r="H15" s="210">
        <f t="shared" si="0"/>
        <v>6992235.1999999983</v>
      </c>
      <c r="I15" s="210">
        <f t="shared" si="0"/>
        <v>13539503.609999999</v>
      </c>
      <c r="J15" s="4"/>
      <c r="K15" s="4"/>
      <c r="L15" s="1"/>
      <c r="M15" s="1"/>
      <c r="N15" s="1"/>
      <c r="O15" s="1"/>
      <c r="P15" s="1"/>
      <c r="Q15" s="1"/>
    </row>
    <row r="16" spans="1:17" ht="24.9" customHeight="1" x14ac:dyDescent="0.35">
      <c r="A16" s="94" t="s">
        <v>7</v>
      </c>
      <c r="B16" s="95"/>
      <c r="C16" s="96">
        <f t="shared" ref="C16:I16" si="1">+C45</f>
        <v>26700754.609999999</v>
      </c>
      <c r="D16" s="96">
        <f t="shared" si="1"/>
        <v>28559529.767742567</v>
      </c>
      <c r="E16" s="96">
        <f t="shared" si="1"/>
        <v>1858775.1577425664</v>
      </c>
      <c r="F16" s="96">
        <f t="shared" si="1"/>
        <v>24368250.730000004</v>
      </c>
      <c r="G16" s="96">
        <f t="shared" si="1"/>
        <v>22944176.07</v>
      </c>
      <c r="H16" s="210">
        <f t="shared" si="1"/>
        <v>-2332503.8799999952</v>
      </c>
      <c r="I16" s="210">
        <f t="shared" si="1"/>
        <v>-3756578.5399999991</v>
      </c>
      <c r="J16" s="4"/>
      <c r="K16" s="233" t="s">
        <v>60</v>
      </c>
      <c r="L16" s="1"/>
      <c r="M16" s="1"/>
      <c r="N16" s="1"/>
      <c r="O16" s="1"/>
      <c r="P16" s="1"/>
      <c r="Q16" s="1"/>
    </row>
    <row r="17" spans="1:17" ht="24.9" customHeight="1" thickBot="1" x14ac:dyDescent="0.4">
      <c r="A17" s="98" t="s">
        <v>154</v>
      </c>
      <c r="B17" s="99"/>
      <c r="C17" s="100">
        <f>C15-C16</f>
        <v>8169204.049999997</v>
      </c>
      <c r="D17" s="100">
        <f>D15-D16</f>
        <v>-1480643.8686943203</v>
      </c>
      <c r="E17" s="100">
        <f>C17-D17</f>
        <v>9649847.9186943173</v>
      </c>
      <c r="F17" s="100">
        <f>F15-F16</f>
        <v>3509472.7300000004</v>
      </c>
      <c r="G17" s="100">
        <f>G15-G16</f>
        <v>-1613721.0199999996</v>
      </c>
      <c r="H17" s="100">
        <f>-F17+C17</f>
        <v>4659731.3199999966</v>
      </c>
      <c r="I17" s="100">
        <f>+C17-G17</f>
        <v>9782925.0699999966</v>
      </c>
      <c r="J17" s="4"/>
      <c r="K17" s="4"/>
      <c r="L17" s="1"/>
      <c r="M17" s="1"/>
      <c r="N17" s="1"/>
      <c r="O17" s="1"/>
      <c r="P17" s="1"/>
      <c r="Q17" s="1"/>
    </row>
    <row r="18" spans="1:17" ht="24.9" customHeight="1" x14ac:dyDescent="0.35">
      <c r="A18" s="163"/>
      <c r="B18" s="4"/>
      <c r="C18" s="6"/>
      <c r="D18" s="6"/>
      <c r="E18" s="6"/>
      <c r="F18" s="6"/>
      <c r="G18" s="6"/>
      <c r="H18" s="4"/>
      <c r="I18" s="76"/>
      <c r="J18" s="4"/>
      <c r="K18" s="6"/>
      <c r="L18" s="1"/>
      <c r="M18" s="1"/>
      <c r="N18" s="1"/>
      <c r="O18" s="1"/>
      <c r="P18" s="1"/>
      <c r="Q18" s="1"/>
    </row>
    <row r="19" spans="1:17" ht="24.9" customHeight="1" x14ac:dyDescent="0.35">
      <c r="A19" s="82" t="s">
        <v>75</v>
      </c>
      <c r="B19" s="5"/>
      <c r="C19" s="18"/>
      <c r="D19" s="18"/>
      <c r="E19" s="18"/>
      <c r="F19" s="18"/>
      <c r="G19" s="18"/>
      <c r="H19" s="5"/>
      <c r="I19" s="76"/>
      <c r="J19" s="4"/>
      <c r="K19" s="4"/>
      <c r="L19" s="1"/>
      <c r="M19" s="1"/>
      <c r="N19" s="1"/>
      <c r="O19" s="1"/>
      <c r="P19" s="1"/>
      <c r="Q19" s="1"/>
    </row>
    <row r="20" spans="1:17" ht="132.6" customHeight="1" x14ac:dyDescent="0.3">
      <c r="A20" s="266" t="s">
        <v>166</v>
      </c>
      <c r="B20" s="266"/>
      <c r="C20" s="266"/>
      <c r="D20" s="266"/>
      <c r="E20" s="266"/>
      <c r="F20" s="266"/>
      <c r="G20" s="266"/>
      <c r="H20" s="266"/>
      <c r="I20" s="266"/>
      <c r="J20" s="4"/>
      <c r="L20" t="s">
        <v>60</v>
      </c>
    </row>
    <row r="21" spans="1:17" ht="32.25" customHeight="1" x14ac:dyDescent="0.5">
      <c r="A21" s="82" t="s">
        <v>39</v>
      </c>
      <c r="B21" s="169"/>
      <c r="C21" s="18"/>
      <c r="D21" s="18"/>
      <c r="E21" s="18"/>
      <c r="F21" s="18"/>
      <c r="G21" s="18"/>
      <c r="H21" s="19"/>
      <c r="I21" s="18"/>
      <c r="J21" s="18"/>
      <c r="K21" s="4"/>
    </row>
    <row r="22" spans="1:17" ht="98.25" customHeight="1" x14ac:dyDescent="0.3">
      <c r="A22" s="266" t="s">
        <v>167</v>
      </c>
      <c r="B22" s="266"/>
      <c r="C22" s="266"/>
      <c r="D22" s="266"/>
      <c r="E22" s="266"/>
      <c r="F22" s="266"/>
      <c r="G22" s="266"/>
      <c r="H22" s="266"/>
      <c r="I22" s="266"/>
    </row>
    <row r="23" spans="1:17" ht="18.600000000000001" customHeight="1" x14ac:dyDescent="0.3">
      <c r="A23" s="83"/>
      <c r="B23" s="5"/>
      <c r="C23" s="5"/>
      <c r="D23" s="5"/>
      <c r="E23" s="5"/>
      <c r="F23" s="5"/>
      <c r="G23" s="5"/>
      <c r="H23" s="5"/>
      <c r="I23" s="5"/>
      <c r="J23" s="5"/>
      <c r="K23" s="5"/>
    </row>
    <row r="24" spans="1:17" ht="24.9" customHeight="1" x14ac:dyDescent="0.3">
      <c r="A24" s="82" t="s">
        <v>159</v>
      </c>
      <c r="B24" s="5"/>
      <c r="C24" s="5"/>
      <c r="D24" s="5"/>
      <c r="E24" s="5"/>
      <c r="F24" s="5"/>
      <c r="G24" s="5"/>
      <c r="H24" s="5"/>
      <c r="I24" s="5"/>
      <c r="J24" s="5"/>
      <c r="K24" s="5"/>
    </row>
    <row r="25" spans="1:17" ht="51" customHeight="1" x14ac:dyDescent="0.3">
      <c r="A25" s="266" t="s">
        <v>190</v>
      </c>
      <c r="B25" s="266"/>
      <c r="C25" s="266"/>
      <c r="D25" s="266"/>
      <c r="E25" s="266"/>
      <c r="F25" s="266"/>
      <c r="G25" s="266"/>
      <c r="H25" s="266"/>
      <c r="I25" s="266"/>
      <c r="J25" s="136"/>
    </row>
    <row r="26" spans="1:17" ht="24.9" customHeight="1" x14ac:dyDescent="0.3">
      <c r="A26" s="267">
        <v>1</v>
      </c>
      <c r="B26" s="267"/>
      <c r="C26" s="267"/>
      <c r="D26" s="267"/>
      <c r="E26" s="267"/>
      <c r="F26" s="267"/>
      <c r="G26" s="267"/>
      <c r="H26" s="267"/>
      <c r="I26" s="267"/>
      <c r="J26" s="136"/>
      <c r="K26" s="4"/>
    </row>
    <row r="27" spans="1:17" ht="24.9" customHeight="1" x14ac:dyDescent="0.3">
      <c r="A27" s="181"/>
      <c r="B27" s="85"/>
      <c r="C27" s="86" t="str">
        <f>C12</f>
        <v>Seven Month</v>
      </c>
      <c r="D27" s="87" t="str">
        <f>C12</f>
        <v>Seven Month</v>
      </c>
      <c r="E27" s="87" t="str">
        <f>C12</f>
        <v>Seven Month</v>
      </c>
      <c r="F27" s="87" t="str">
        <f>+F12</f>
        <v xml:space="preserve">Prior Seven Month </v>
      </c>
      <c r="G27" s="87" t="str">
        <f>G12</f>
        <v>Like Seven Month</v>
      </c>
      <c r="H27" s="87"/>
      <c r="I27" s="87"/>
      <c r="J27" s="136"/>
      <c r="K27" s="4"/>
    </row>
    <row r="28" spans="1:17" ht="24.9" customHeight="1" x14ac:dyDescent="0.3">
      <c r="B28" s="85"/>
      <c r="C28" s="88" t="s">
        <v>10</v>
      </c>
      <c r="D28" s="89" t="s">
        <v>1</v>
      </c>
      <c r="E28" s="89" t="s">
        <v>2</v>
      </c>
      <c r="F28" s="88" t="s">
        <v>10</v>
      </c>
      <c r="G28" s="88" t="str">
        <f>G13</f>
        <v>Actual</v>
      </c>
      <c r="H28" s="89" t="str">
        <f>H13</f>
        <v>Difference</v>
      </c>
      <c r="I28" s="89" t="str">
        <f>I13</f>
        <v>Difference</v>
      </c>
      <c r="J28" s="136"/>
      <c r="K28" s="152"/>
    </row>
    <row r="29" spans="1:17" ht="24.9" customHeight="1" x14ac:dyDescent="0.35">
      <c r="A29" s="5"/>
      <c r="B29" s="85"/>
      <c r="C29" s="91">
        <f>C14</f>
        <v>45016</v>
      </c>
      <c r="D29" s="91">
        <f>D14</f>
        <v>45016</v>
      </c>
      <c r="E29" s="91">
        <f>E14</f>
        <v>45016</v>
      </c>
      <c r="F29" s="91">
        <f>F14</f>
        <v>44651</v>
      </c>
      <c r="G29" s="91">
        <f>G14</f>
        <v>44286</v>
      </c>
      <c r="H29" s="92" t="str">
        <f>H14</f>
        <v>FY23 - FY22</v>
      </c>
      <c r="I29" s="92" t="str">
        <f>I14</f>
        <v>FY23 - FY21</v>
      </c>
      <c r="J29" s="136"/>
      <c r="K29" s="181"/>
      <c r="L29" s="1"/>
    </row>
    <row r="30" spans="1:17" ht="24.9" customHeight="1" x14ac:dyDescent="0.35">
      <c r="A30" s="5"/>
      <c r="B30" s="5"/>
      <c r="C30" s="220"/>
      <c r="D30" s="220"/>
      <c r="E30" s="220"/>
      <c r="F30" s="220"/>
      <c r="G30" s="220"/>
      <c r="H30" s="221"/>
      <c r="I30" s="222"/>
      <c r="J30" s="136"/>
      <c r="K30" s="181"/>
      <c r="L30" s="1" t="s">
        <v>60</v>
      </c>
    </row>
    <row r="31" spans="1:17" ht="24.9" customHeight="1" x14ac:dyDescent="0.35">
      <c r="A31" s="225" t="s">
        <v>18</v>
      </c>
      <c r="B31" s="101"/>
      <c r="C31" s="223"/>
      <c r="D31" s="223"/>
      <c r="E31" s="223"/>
      <c r="F31" s="223"/>
      <c r="G31" s="223"/>
      <c r="H31" s="224"/>
      <c r="I31" s="92"/>
      <c r="J31" s="136"/>
      <c r="K31" s="181"/>
      <c r="L31" s="1"/>
    </row>
    <row r="32" spans="1:17" ht="24.9" customHeight="1" x14ac:dyDescent="0.3">
      <c r="A32" s="227" t="s">
        <v>4</v>
      </c>
      <c r="B32" s="95"/>
      <c r="C32" s="140">
        <v>16502369.399999999</v>
      </c>
      <c r="D32" s="140">
        <v>13996407.10666666</v>
      </c>
      <c r="E32" s="126">
        <f>C32-D32</f>
        <v>2505962.2933333386</v>
      </c>
      <c r="F32" s="140">
        <v>13962793.68</v>
      </c>
      <c r="G32" s="96">
        <v>13243620.699999999</v>
      </c>
      <c r="H32" s="96">
        <f>C32-F32</f>
        <v>2539575.7199999988</v>
      </c>
      <c r="I32" s="96">
        <f>C32-G32</f>
        <v>3258748.6999999993</v>
      </c>
      <c r="J32" s="4"/>
      <c r="K32" s="206"/>
      <c r="L32" s="137"/>
    </row>
    <row r="33" spans="1:34" ht="24.9" customHeight="1" x14ac:dyDescent="0.3">
      <c r="A33" s="227" t="s">
        <v>64</v>
      </c>
      <c r="B33" s="95"/>
      <c r="C33" s="140">
        <v>7249378.29</v>
      </c>
      <c r="D33" s="140">
        <v>7565250.1439319178</v>
      </c>
      <c r="E33" s="126">
        <f>C33-D33</f>
        <v>-315871.85393191781</v>
      </c>
      <c r="F33" s="140">
        <v>9030875.8100000005</v>
      </c>
      <c r="G33" s="96">
        <v>5463744.8600000003</v>
      </c>
      <c r="H33" s="96">
        <f>C33-F33</f>
        <v>-1781497.5200000005</v>
      </c>
      <c r="I33" s="96">
        <f t="shared" ref="I33:I36" si="2">C33-G33</f>
        <v>1785633.4299999997</v>
      </c>
      <c r="J33" s="4"/>
      <c r="K33" s="233" t="s">
        <v>60</v>
      </c>
      <c r="L33" s="137"/>
    </row>
    <row r="34" spans="1:34" ht="24.9" customHeight="1" x14ac:dyDescent="0.3">
      <c r="A34" s="227" t="s">
        <v>68</v>
      </c>
      <c r="B34" s="95"/>
      <c r="C34" s="140">
        <v>293927.53999999998</v>
      </c>
      <c r="D34" s="140">
        <v>297142.58333333314</v>
      </c>
      <c r="E34" s="126">
        <f>C34-D34</f>
        <v>-3215.0433333331603</v>
      </c>
      <c r="F34" s="140">
        <v>410566.91999999993</v>
      </c>
      <c r="G34" s="96">
        <v>374778.25</v>
      </c>
      <c r="H34" s="96">
        <f>C34-F34</f>
        <v>-116639.37999999995</v>
      </c>
      <c r="I34" s="96">
        <f t="shared" si="2"/>
        <v>-80850.710000000021</v>
      </c>
      <c r="J34" s="4"/>
      <c r="K34" s="233" t="s">
        <v>60</v>
      </c>
      <c r="L34" s="137"/>
    </row>
    <row r="35" spans="1:34" ht="24.9" customHeight="1" x14ac:dyDescent="0.3">
      <c r="A35" s="227" t="s">
        <v>5</v>
      </c>
      <c r="B35" s="95"/>
      <c r="C35" s="140">
        <v>9627272.4000000004</v>
      </c>
      <c r="D35" s="140">
        <v>5072121.5651163356</v>
      </c>
      <c r="E35" s="126">
        <f>C35-D35</f>
        <v>4555150.8348836647</v>
      </c>
      <c r="F35" s="140">
        <v>4350254.6900000004</v>
      </c>
      <c r="G35" s="96">
        <v>1018216.96</v>
      </c>
      <c r="H35" s="96">
        <f>C35-F35</f>
        <v>5277017.71</v>
      </c>
      <c r="I35" s="96">
        <f t="shared" si="2"/>
        <v>8609055.4400000013</v>
      </c>
      <c r="J35" s="4"/>
      <c r="K35" s="206"/>
      <c r="L35" s="191"/>
    </row>
    <row r="36" spans="1:34" ht="24.9" customHeight="1" x14ac:dyDescent="0.3">
      <c r="A36" s="227" t="s">
        <v>104</v>
      </c>
      <c r="B36" s="95"/>
      <c r="C36" s="96">
        <f>1024295.32+172715.71</f>
        <v>1197011.03</v>
      </c>
      <c r="D36" s="96">
        <f>-267914.5+415879</f>
        <v>147964.5</v>
      </c>
      <c r="E36" s="96">
        <f>C36-D36</f>
        <v>1049046.53</v>
      </c>
      <c r="F36" s="96">
        <f>-105686.06+228918.42</f>
        <v>123232.36000000002</v>
      </c>
      <c r="G36" s="96">
        <f>780443.61+449650.67</f>
        <v>1230094.28</v>
      </c>
      <c r="H36" s="96">
        <f>C36-F36</f>
        <v>1073778.67</v>
      </c>
      <c r="I36" s="96">
        <f t="shared" si="2"/>
        <v>-33083.25</v>
      </c>
      <c r="K36" s="206"/>
      <c r="L36" s="191"/>
    </row>
    <row r="37" spans="1:34" ht="24.9" customHeight="1" thickBot="1" x14ac:dyDescent="0.35">
      <c r="A37" s="98" t="s">
        <v>6</v>
      </c>
      <c r="B37" s="99"/>
      <c r="C37" s="102">
        <f t="shared" ref="C37:G37" si="3">SUM(C32:C36)</f>
        <v>34869958.659999996</v>
      </c>
      <c r="D37" s="102">
        <f t="shared" si="3"/>
        <v>27078885.899048246</v>
      </c>
      <c r="E37" s="102">
        <f t="shared" si="3"/>
        <v>7791072.7609517528</v>
      </c>
      <c r="F37" s="102">
        <f t="shared" si="3"/>
        <v>27877723.460000005</v>
      </c>
      <c r="G37" s="102">
        <f t="shared" si="3"/>
        <v>21330455.050000001</v>
      </c>
      <c r="H37" s="102">
        <f>SUM(H32:H36)</f>
        <v>6992235.1999999983</v>
      </c>
      <c r="I37" s="102">
        <f>SUM(I32:I36)</f>
        <v>13539503.609999999</v>
      </c>
      <c r="J37" s="4"/>
      <c r="K37" s="136"/>
      <c r="L37" s="137"/>
    </row>
    <row r="38" spans="1:34" ht="24.9" customHeight="1" x14ac:dyDescent="0.3">
      <c r="A38" s="5"/>
      <c r="B38" s="5"/>
      <c r="C38" s="18"/>
      <c r="D38" s="18"/>
      <c r="E38" s="18"/>
      <c r="F38" s="103"/>
      <c r="G38" s="103"/>
      <c r="H38" s="5"/>
      <c r="I38" s="28"/>
      <c r="J38" s="137"/>
      <c r="K38" s="28"/>
    </row>
    <row r="39" spans="1:34" ht="24.9" customHeight="1" x14ac:dyDescent="0.35">
      <c r="A39" s="225" t="s">
        <v>19</v>
      </c>
      <c r="B39" s="5"/>
      <c r="C39" s="18"/>
      <c r="D39" s="18"/>
      <c r="E39" s="18"/>
      <c r="F39" s="103"/>
      <c r="G39" s="103"/>
      <c r="H39" s="5"/>
      <c r="I39" s="103"/>
      <c r="J39" s="137"/>
      <c r="K39" s="5"/>
      <c r="L39" s="5"/>
      <c r="M39" s="5"/>
      <c r="N39" s="5"/>
      <c r="O39" s="1"/>
      <c r="P39" s="1"/>
      <c r="Q39" s="1"/>
    </row>
    <row r="40" spans="1:34" ht="24.9" customHeight="1" x14ac:dyDescent="0.35">
      <c r="A40" s="227" t="s">
        <v>4</v>
      </c>
      <c r="B40" s="95"/>
      <c r="C40" s="140">
        <f>15410913.76+47617.06</f>
        <v>15458530.82</v>
      </c>
      <c r="D40" s="140">
        <v>15089718.346709711</v>
      </c>
      <c r="E40" s="126">
        <f>D40-C40</f>
        <v>-368812.47329028882</v>
      </c>
      <c r="F40" s="140">
        <v>13201288.9</v>
      </c>
      <c r="G40" s="126">
        <f>15544257.65-1046.30000000002</f>
        <v>15543211.35</v>
      </c>
      <c r="H40" s="97">
        <f t="shared" ref="H40:H45" si="4">-C40+F40</f>
        <v>-2257241.92</v>
      </c>
      <c r="I40" s="97">
        <f t="shared" ref="I40:I45" si="5">-C40+G40</f>
        <v>84680.529999999329</v>
      </c>
      <c r="J40" s="4"/>
      <c r="K40" s="235"/>
      <c r="L40" s="137"/>
      <c r="M40" s="5"/>
      <c r="N40" s="5"/>
      <c r="O40" s="1"/>
      <c r="P40" s="1"/>
      <c r="Q40" s="1"/>
    </row>
    <row r="41" spans="1:34" ht="24.9" customHeight="1" x14ac:dyDescent="0.35">
      <c r="A41" s="227" t="str">
        <f>+A33</f>
        <v>Divisions</v>
      </c>
      <c r="B41" s="95"/>
      <c r="C41" s="140">
        <f>6675340.24+4214.1</f>
        <v>6679554.3399999999</v>
      </c>
      <c r="D41" s="140">
        <v>7665049.5348036382</v>
      </c>
      <c r="E41" s="126">
        <f t="shared" ref="E41:E44" si="6">D41-C41</f>
        <v>985495.19480363838</v>
      </c>
      <c r="F41" s="140">
        <v>7570481.6900000004</v>
      </c>
      <c r="G41" s="126">
        <v>5564438.1299999999</v>
      </c>
      <c r="H41" s="97">
        <f t="shared" si="4"/>
        <v>890927.35000000056</v>
      </c>
      <c r="I41" s="97">
        <f t="shared" si="5"/>
        <v>-1115116.21</v>
      </c>
      <c r="J41" s="4"/>
      <c r="K41" s="151"/>
      <c r="L41" s="137"/>
      <c r="M41" s="5"/>
      <c r="N41" s="5"/>
      <c r="O41" s="1"/>
      <c r="P41" s="1"/>
      <c r="Q41" s="1"/>
    </row>
    <row r="42" spans="1:34" ht="24.9" customHeight="1" x14ac:dyDescent="0.35">
      <c r="A42" s="227" t="str">
        <f>+A34</f>
        <v>Round Tables</v>
      </c>
      <c r="B42" s="95"/>
      <c r="C42" s="140">
        <v>120919.97</v>
      </c>
      <c r="D42" s="140">
        <v>214340.41666948108</v>
      </c>
      <c r="E42" s="126">
        <f t="shared" si="6"/>
        <v>93420.446669481084</v>
      </c>
      <c r="F42" s="140">
        <v>157740.35</v>
      </c>
      <c r="G42" s="126">
        <v>107355.3</v>
      </c>
      <c r="H42" s="97">
        <f t="shared" si="4"/>
        <v>36820.380000000005</v>
      </c>
      <c r="I42" s="97">
        <f t="shared" si="5"/>
        <v>-13564.669999999998</v>
      </c>
      <c r="J42" s="4"/>
      <c r="K42" s="151"/>
      <c r="L42" s="137"/>
      <c r="M42" s="5"/>
      <c r="N42" s="5"/>
      <c r="O42" s="1"/>
      <c r="P42" s="1"/>
      <c r="Q42" s="1"/>
    </row>
    <row r="43" spans="1:34" ht="24.9" customHeight="1" x14ac:dyDescent="0.35">
      <c r="A43" s="227" t="s">
        <v>5</v>
      </c>
      <c r="B43" s="95"/>
      <c r="C43" s="140">
        <v>3856190.34</v>
      </c>
      <c r="D43" s="140">
        <v>5072121.5651163356</v>
      </c>
      <c r="E43" s="126">
        <f t="shared" si="6"/>
        <v>1215931.2251163358</v>
      </c>
      <c r="F43" s="140">
        <v>2825909.6200000006</v>
      </c>
      <c r="G43" s="126">
        <v>1018216.96</v>
      </c>
      <c r="H43" s="97">
        <f t="shared" si="4"/>
        <v>-1030280.7199999993</v>
      </c>
      <c r="I43" s="97">
        <f t="shared" si="5"/>
        <v>-2837973.38</v>
      </c>
      <c r="J43" s="4"/>
      <c r="K43" s="151"/>
      <c r="L43" s="137"/>
      <c r="M43" s="5"/>
      <c r="N43" s="5"/>
      <c r="O43" s="1"/>
      <c r="P43" s="1"/>
      <c r="Q43" s="1"/>
    </row>
    <row r="44" spans="1:34" ht="24.9" customHeight="1" x14ac:dyDescent="0.35">
      <c r="A44" s="228" t="s">
        <v>69</v>
      </c>
      <c r="B44" s="90"/>
      <c r="C44" s="96">
        <v>585559.14</v>
      </c>
      <c r="D44" s="96">
        <v>518299.90444339998</v>
      </c>
      <c r="E44" s="96">
        <f t="shared" si="6"/>
        <v>-67259.235556600033</v>
      </c>
      <c r="F44" s="96">
        <v>612830.17000000016</v>
      </c>
      <c r="G44" s="96">
        <v>710954.33</v>
      </c>
      <c r="H44" s="97">
        <f t="shared" si="4"/>
        <v>27271.030000000144</v>
      </c>
      <c r="I44" s="97">
        <f t="shared" si="5"/>
        <v>125395.18999999994</v>
      </c>
      <c r="J44" s="4"/>
      <c r="K44" s="151"/>
      <c r="L44" s="137"/>
      <c r="M44" s="5"/>
      <c r="N44" s="5"/>
      <c r="O44" s="1"/>
      <c r="P44" s="1"/>
      <c r="Q44" s="1"/>
    </row>
    <row r="45" spans="1:34" ht="24.9" customHeight="1" thickBot="1" x14ac:dyDescent="0.4">
      <c r="A45" s="98" t="s">
        <v>7</v>
      </c>
      <c r="B45" s="99"/>
      <c r="C45" s="100">
        <f>SUM(C40:C44)</f>
        <v>26700754.609999999</v>
      </c>
      <c r="D45" s="100">
        <f>SUM(D40:D44)</f>
        <v>28559529.767742567</v>
      </c>
      <c r="E45" s="100">
        <f>SUM(E40:E44)</f>
        <v>1858775.1577425664</v>
      </c>
      <c r="F45" s="100">
        <f>SUM(F40:F44)</f>
        <v>24368250.730000004</v>
      </c>
      <c r="G45" s="100">
        <f>SUM(G40:G44)</f>
        <v>22944176.07</v>
      </c>
      <c r="H45" s="100">
        <f t="shared" si="4"/>
        <v>-2332503.8799999952</v>
      </c>
      <c r="I45" s="100">
        <f t="shared" si="5"/>
        <v>-3756578.5399999991</v>
      </c>
      <c r="J45" s="4"/>
      <c r="K45" s="136"/>
      <c r="L45" s="137"/>
      <c r="M45" s="5"/>
      <c r="N45" s="5"/>
      <c r="O45" s="1"/>
      <c r="P45" s="1"/>
      <c r="Q45" s="1"/>
    </row>
    <row r="46" spans="1:34" ht="24.9" customHeight="1" x14ac:dyDescent="0.3">
      <c r="A46" s="5"/>
      <c r="B46" s="5"/>
      <c r="C46" s="18"/>
      <c r="D46" s="18"/>
      <c r="E46" s="18"/>
      <c r="F46" s="103"/>
      <c r="G46" s="103"/>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s="24" customFormat="1" ht="24.9" customHeight="1" x14ac:dyDescent="0.35">
      <c r="A47" s="225" t="s">
        <v>156</v>
      </c>
      <c r="B47" s="226"/>
      <c r="C47" s="5"/>
      <c r="D47" s="5"/>
      <c r="E47" s="5"/>
      <c r="F47" s="5"/>
      <c r="G47" s="5"/>
      <c r="H47" s="5"/>
      <c r="I47" s="5"/>
      <c r="J47" s="136"/>
      <c r="K47" s="136"/>
      <c r="L47" s="136"/>
      <c r="M47" s="1"/>
      <c r="N47" s="1"/>
      <c r="O47" s="1"/>
      <c r="P47" s="1"/>
      <c r="Q47" s="1"/>
      <c r="R47" s="1"/>
      <c r="S47" s="1"/>
      <c r="T47" s="1"/>
      <c r="U47" s="1"/>
      <c r="V47" s="1"/>
      <c r="W47" s="1"/>
      <c r="X47" s="1"/>
      <c r="Y47" s="1"/>
      <c r="Z47" s="1"/>
      <c r="AA47" s="1"/>
      <c r="AB47" s="1"/>
      <c r="AC47" s="1"/>
      <c r="AD47" s="1"/>
      <c r="AE47" s="1"/>
      <c r="AF47" s="1"/>
      <c r="AG47" s="1"/>
      <c r="AH47" s="1"/>
    </row>
    <row r="48" spans="1:34" s="24" customFormat="1" ht="24.9" customHeight="1" x14ac:dyDescent="0.35">
      <c r="A48" s="227" t="s">
        <v>4</v>
      </c>
      <c r="B48" s="95"/>
      <c r="C48" s="96">
        <f t="shared" ref="C48:D52" si="7">C32-C40</f>
        <v>1043838.5799999982</v>
      </c>
      <c r="D48" s="96">
        <f t="shared" si="7"/>
        <v>-1093311.2400430515</v>
      </c>
      <c r="E48" s="96">
        <f>C48-D48</f>
        <v>2137149.8200430498</v>
      </c>
      <c r="F48" s="96">
        <f t="shared" ref="F48:G52" si="8">F32-F40</f>
        <v>761504.77999999933</v>
      </c>
      <c r="G48" s="96">
        <f t="shared" si="8"/>
        <v>-2299590.6500000004</v>
      </c>
      <c r="H48" s="96">
        <f t="shared" ref="H48:H52" si="9">C48-F48</f>
        <v>282333.79999999888</v>
      </c>
      <c r="I48" s="96">
        <f>C48-G48</f>
        <v>3343429.2299999986</v>
      </c>
      <c r="J48" s="4"/>
      <c r="K48" s="136"/>
      <c r="L48" s="137"/>
      <c r="M48" s="1"/>
      <c r="N48" s="1"/>
      <c r="O48" s="1"/>
      <c r="P48" s="1"/>
      <c r="Q48" s="1"/>
      <c r="R48" s="1"/>
      <c r="S48" s="1"/>
      <c r="T48" s="1"/>
      <c r="U48" s="1"/>
      <c r="V48" s="1"/>
      <c r="W48" s="1"/>
      <c r="X48" s="1"/>
      <c r="Y48" s="1"/>
      <c r="Z48" s="1"/>
      <c r="AA48" s="1"/>
      <c r="AB48" s="1"/>
      <c r="AC48" s="1"/>
      <c r="AD48" s="1"/>
      <c r="AE48" s="1"/>
      <c r="AF48" s="1"/>
      <c r="AG48" s="1"/>
      <c r="AH48" s="1"/>
    </row>
    <row r="49" spans="1:34" s="24" customFormat="1" ht="24.9" customHeight="1" x14ac:dyDescent="0.3">
      <c r="A49" s="227" t="str">
        <f>+A33</f>
        <v>Divisions</v>
      </c>
      <c r="B49" s="95"/>
      <c r="C49" s="96">
        <f t="shared" si="7"/>
        <v>569823.95000000019</v>
      </c>
      <c r="D49" s="96">
        <f t="shared" si="7"/>
        <v>-99799.390871720389</v>
      </c>
      <c r="E49" s="96">
        <f t="shared" ref="E49:E52" si="10">C49-D49</f>
        <v>669623.34087172057</v>
      </c>
      <c r="F49" s="96">
        <f t="shared" si="8"/>
        <v>1460394.12</v>
      </c>
      <c r="G49" s="96">
        <f t="shared" si="8"/>
        <v>-100693.26999999955</v>
      </c>
      <c r="H49" s="96">
        <f t="shared" si="9"/>
        <v>-890570.16999999993</v>
      </c>
      <c r="I49" s="96">
        <f t="shared" ref="I49:I53" si="11">C49-G49</f>
        <v>670517.21999999974</v>
      </c>
      <c r="J49" s="4"/>
      <c r="K49" s="136"/>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row>
    <row r="50" spans="1:34" s="24" customFormat="1" ht="24.9" customHeight="1" x14ac:dyDescent="0.3">
      <c r="A50" s="227" t="str">
        <f>+A34</f>
        <v>Round Tables</v>
      </c>
      <c r="B50" s="95"/>
      <c r="C50" s="96">
        <f t="shared" si="7"/>
        <v>173007.56999999998</v>
      </c>
      <c r="D50" s="96">
        <f t="shared" si="7"/>
        <v>82802.166663852055</v>
      </c>
      <c r="E50" s="96">
        <f t="shared" si="10"/>
        <v>90205.403336147923</v>
      </c>
      <c r="F50" s="96">
        <f t="shared" si="8"/>
        <v>252826.56999999992</v>
      </c>
      <c r="G50" s="96">
        <f t="shared" si="8"/>
        <v>267422.95</v>
      </c>
      <c r="H50" s="96">
        <f t="shared" si="9"/>
        <v>-79818.999999999942</v>
      </c>
      <c r="I50" s="96">
        <f t="shared" si="11"/>
        <v>-94415.380000000034</v>
      </c>
      <c r="J50" s="4"/>
      <c r="K50" s="136"/>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row>
    <row r="51" spans="1:34" ht="24.9" customHeight="1" x14ac:dyDescent="0.35">
      <c r="A51" s="227" t="s">
        <v>5</v>
      </c>
      <c r="B51" s="95"/>
      <c r="C51" s="96">
        <f t="shared" si="7"/>
        <v>5771082.0600000005</v>
      </c>
      <c r="D51" s="96">
        <f t="shared" si="7"/>
        <v>0</v>
      </c>
      <c r="E51" s="96">
        <f t="shared" si="10"/>
        <v>5771082.0600000005</v>
      </c>
      <c r="F51" s="96">
        <f t="shared" si="8"/>
        <v>1524345.0699999998</v>
      </c>
      <c r="G51" s="96">
        <f t="shared" si="8"/>
        <v>0</v>
      </c>
      <c r="H51" s="96">
        <f t="shared" si="9"/>
        <v>4246736.99</v>
      </c>
      <c r="I51" s="96">
        <f t="shared" si="11"/>
        <v>5771082.0600000005</v>
      </c>
      <c r="J51" s="4"/>
      <c r="K51" s="136"/>
      <c r="L51" s="137"/>
      <c r="M51" s="1"/>
      <c r="N51" s="1"/>
      <c r="O51" s="1"/>
      <c r="P51" s="1"/>
      <c r="Q51" s="1"/>
      <c r="R51" s="1"/>
      <c r="S51" s="1"/>
      <c r="T51" s="1"/>
      <c r="U51" s="1"/>
      <c r="V51" s="1"/>
      <c r="W51" s="1"/>
      <c r="X51" s="1"/>
      <c r="Y51" s="1"/>
      <c r="Z51" s="1"/>
      <c r="AA51" s="1"/>
      <c r="AB51" s="1"/>
      <c r="AC51" s="1"/>
      <c r="AD51" s="1"/>
      <c r="AE51" s="1"/>
      <c r="AF51" s="1"/>
      <c r="AG51" s="1"/>
      <c r="AH51" s="1"/>
    </row>
    <row r="52" spans="1:34" ht="24.9" customHeight="1" x14ac:dyDescent="0.35">
      <c r="A52" s="227" t="s">
        <v>69</v>
      </c>
      <c r="B52" s="95"/>
      <c r="C52" s="96">
        <f t="shared" si="7"/>
        <v>611451.89</v>
      </c>
      <c r="D52" s="96">
        <f t="shared" si="7"/>
        <v>-370335.40444339998</v>
      </c>
      <c r="E52" s="96">
        <f t="shared" si="10"/>
        <v>981787.29444339999</v>
      </c>
      <c r="F52" s="96">
        <f t="shared" si="8"/>
        <v>-489597.81000000017</v>
      </c>
      <c r="G52" s="96">
        <f t="shared" si="8"/>
        <v>519139.95000000007</v>
      </c>
      <c r="H52" s="96">
        <f t="shared" si="9"/>
        <v>1101049.7000000002</v>
      </c>
      <c r="I52" s="96">
        <f t="shared" si="11"/>
        <v>92311.939999999944</v>
      </c>
      <c r="J52" s="4"/>
      <c r="K52" s="136"/>
      <c r="L52" s="137"/>
      <c r="M52" s="5"/>
      <c r="N52" s="5"/>
      <c r="O52" s="1"/>
      <c r="P52" s="1"/>
      <c r="Q52" s="1"/>
    </row>
    <row r="53" spans="1:34" ht="24.9" customHeight="1" thickBot="1" x14ac:dyDescent="0.4">
      <c r="A53" s="98" t="s">
        <v>155</v>
      </c>
      <c r="B53" s="99"/>
      <c r="C53" s="102">
        <f t="shared" ref="C53:H53" si="12">SUM(C48:C52)</f>
        <v>8169204.0499999989</v>
      </c>
      <c r="D53" s="102">
        <f t="shared" si="12"/>
        <v>-1480643.8686943199</v>
      </c>
      <c r="E53" s="102">
        <f t="shared" si="12"/>
        <v>9649847.9186943192</v>
      </c>
      <c r="F53" s="102">
        <f t="shared" si="12"/>
        <v>3509472.7299999991</v>
      </c>
      <c r="G53" s="102">
        <f t="shared" si="12"/>
        <v>-1613721.0199999996</v>
      </c>
      <c r="H53" s="102">
        <f t="shared" si="12"/>
        <v>4659731.3199999994</v>
      </c>
      <c r="I53" s="102">
        <f t="shared" si="11"/>
        <v>9782925.0699999984</v>
      </c>
      <c r="J53" s="4"/>
      <c r="K53" s="151"/>
      <c r="L53" s="137"/>
      <c r="M53" s="5"/>
      <c r="N53" s="5"/>
      <c r="O53" s="1"/>
      <c r="P53" s="1"/>
      <c r="Q53" s="1"/>
    </row>
    <row r="54" spans="1:34" ht="24.9" customHeight="1" x14ac:dyDescent="0.35">
      <c r="A54" s="2"/>
      <c r="B54" s="5"/>
      <c r="C54" s="114"/>
      <c r="D54" s="114"/>
      <c r="E54" s="114"/>
      <c r="F54" s="114"/>
      <c r="G54" s="114"/>
      <c r="H54" s="114"/>
      <c r="I54" s="114"/>
      <c r="J54" s="4"/>
      <c r="K54" s="151"/>
      <c r="L54" s="137"/>
      <c r="M54" s="5"/>
      <c r="N54" s="5"/>
      <c r="O54" s="1"/>
      <c r="P54" s="1"/>
      <c r="Q54" s="1"/>
    </row>
    <row r="55" spans="1:34" ht="46.2" customHeight="1" x14ac:dyDescent="0.35">
      <c r="A55" s="207" t="s">
        <v>85</v>
      </c>
      <c r="B55" s="266" t="s">
        <v>165</v>
      </c>
      <c r="C55" s="266"/>
      <c r="D55" s="266"/>
      <c r="E55" s="266"/>
      <c r="F55" s="266"/>
      <c r="G55" s="266"/>
      <c r="H55" s="266"/>
      <c r="I55" s="266"/>
      <c r="J55" s="182"/>
      <c r="K55" s="151"/>
      <c r="L55" s="137"/>
      <c r="M55" s="5"/>
      <c r="N55" s="5"/>
      <c r="O55" s="1"/>
      <c r="P55" s="1"/>
      <c r="Q55" s="1"/>
    </row>
    <row r="56" spans="1:34" ht="24.9" customHeight="1" x14ac:dyDescent="0.35">
      <c r="A56" s="176"/>
      <c r="B56" s="5"/>
      <c r="C56" s="262" t="s">
        <v>60</v>
      </c>
      <c r="D56" s="114"/>
      <c r="E56" s="114"/>
      <c r="F56" s="114"/>
      <c r="G56" s="114"/>
      <c r="H56" s="114"/>
      <c r="I56" s="114"/>
      <c r="J56" s="4"/>
      <c r="K56" s="151"/>
      <c r="L56" s="137"/>
      <c r="M56" s="5"/>
      <c r="N56" s="5"/>
      <c r="O56" s="1"/>
      <c r="P56" s="1"/>
      <c r="Q56" s="1"/>
    </row>
    <row r="57" spans="1:34" ht="24.9" customHeight="1" x14ac:dyDescent="0.35">
      <c r="A57" s="267">
        <v>2</v>
      </c>
      <c r="B57" s="267"/>
      <c r="C57" s="267"/>
      <c r="D57" s="267"/>
      <c r="E57" s="267"/>
      <c r="F57" s="267"/>
      <c r="G57" s="267"/>
      <c r="H57" s="267"/>
      <c r="I57" s="267"/>
      <c r="J57" s="5"/>
      <c r="K57" s="5"/>
      <c r="L57" s="5"/>
      <c r="M57" s="18"/>
      <c r="N57" s="5"/>
      <c r="O57" s="1"/>
      <c r="P57" s="1"/>
      <c r="Q57" s="1"/>
    </row>
    <row r="58" spans="1:34" ht="24.9" customHeight="1" x14ac:dyDescent="0.35">
      <c r="A58" s="17"/>
      <c r="B58" s="5"/>
      <c r="C58" s="231"/>
      <c r="D58" s="6"/>
      <c r="E58" s="6"/>
      <c r="F58" s="8"/>
      <c r="G58" s="8"/>
      <c r="H58" s="5"/>
      <c r="I58" s="5"/>
      <c r="J58" s="5"/>
      <c r="K58" s="5"/>
      <c r="L58" s="5"/>
      <c r="M58" s="5"/>
      <c r="N58" s="5"/>
      <c r="O58" s="1"/>
      <c r="P58" s="1"/>
      <c r="Q58" s="1"/>
    </row>
    <row r="59" spans="1:34" ht="24.9" customHeight="1" x14ac:dyDescent="0.35">
      <c r="C59" s="6"/>
      <c r="D59" s="6" t="s">
        <v>60</v>
      </c>
      <c r="E59" s="6"/>
      <c r="F59" s="8"/>
      <c r="G59" s="8"/>
      <c r="H59" s="5"/>
      <c r="I59" s="5"/>
      <c r="J59" s="5"/>
      <c r="K59" s="5"/>
      <c r="L59" s="5"/>
      <c r="M59" s="5"/>
      <c r="N59" s="5"/>
      <c r="O59" s="1"/>
      <c r="P59" s="1"/>
      <c r="Q59" s="1"/>
    </row>
    <row r="60" spans="1:34" ht="24.9" customHeight="1" x14ac:dyDescent="0.35">
      <c r="A60" s="6"/>
      <c r="B60" s="5"/>
      <c r="C60" s="237"/>
      <c r="D60" s="233"/>
      <c r="E60" s="238"/>
      <c r="F60" s="8"/>
      <c r="G60" s="8"/>
      <c r="H60" s="5"/>
      <c r="I60" s="5"/>
      <c r="J60" s="5"/>
      <c r="K60" s="5"/>
      <c r="L60" s="5"/>
      <c r="M60" s="5"/>
      <c r="N60" s="5"/>
      <c r="O60" s="1"/>
      <c r="P60" s="1"/>
      <c r="Q60" s="1"/>
    </row>
    <row r="61" spans="1:34" ht="24.9" customHeight="1" x14ac:dyDescent="0.35">
      <c r="A61" s="9"/>
      <c r="B61" s="5"/>
      <c r="C61" s="28"/>
      <c r="D61" s="6"/>
      <c r="E61" s="206"/>
      <c r="F61" s="8"/>
      <c r="G61" s="234"/>
      <c r="H61" s="5"/>
      <c r="I61" s="5"/>
      <c r="J61" s="5"/>
      <c r="K61" s="5"/>
      <c r="L61" s="5"/>
      <c r="M61" s="5"/>
      <c r="N61" s="5"/>
      <c r="O61" s="1"/>
      <c r="P61" s="1"/>
      <c r="Q61" s="1"/>
    </row>
    <row r="62" spans="1:34" ht="24.9" customHeight="1" x14ac:dyDescent="0.35">
      <c r="A62" s="6"/>
      <c r="B62" s="5"/>
      <c r="C62" s="28"/>
      <c r="D62" s="6"/>
      <c r="E62" s="6"/>
      <c r="F62" s="8"/>
      <c r="G62" s="230"/>
      <c r="H62" s="5"/>
      <c r="I62" s="5"/>
      <c r="J62" s="5"/>
      <c r="K62" s="5"/>
      <c r="L62" s="5"/>
      <c r="M62" s="5"/>
      <c r="N62" s="5"/>
      <c r="O62" s="1"/>
      <c r="P62" s="1"/>
      <c r="Q62" s="1"/>
    </row>
    <row r="63" spans="1:34" ht="24.9" customHeight="1" x14ac:dyDescent="0.35">
      <c r="A63" s="6"/>
      <c r="B63" s="5"/>
      <c r="C63" s="28"/>
      <c r="D63" s="6"/>
      <c r="E63" s="206"/>
      <c r="F63" s="8"/>
      <c r="G63" s="8"/>
      <c r="H63" s="5"/>
      <c r="I63" s="5"/>
      <c r="J63" s="5"/>
      <c r="K63" s="5"/>
      <c r="L63" s="5"/>
      <c r="M63" s="5"/>
      <c r="N63" s="5"/>
      <c r="O63" s="1"/>
      <c r="P63" s="1"/>
      <c r="Q63" s="1"/>
    </row>
    <row r="64" spans="1:34" ht="24.9" customHeight="1" x14ac:dyDescent="0.35">
      <c r="A64" s="6"/>
      <c r="B64" s="5"/>
      <c r="C64" s="28"/>
      <c r="D64" s="6"/>
      <c r="E64" s="6"/>
      <c r="F64" s="8"/>
      <c r="G64" s="8"/>
      <c r="H64" s="5"/>
      <c r="I64" s="5"/>
      <c r="J64" s="5"/>
      <c r="K64" s="5"/>
      <c r="L64" s="5"/>
      <c r="M64" s="5"/>
      <c r="N64" s="5"/>
      <c r="O64" s="1"/>
      <c r="P64" s="1"/>
      <c r="Q64" s="1"/>
    </row>
    <row r="65" spans="1:17" ht="24.9" customHeight="1" x14ac:dyDescent="0.35">
      <c r="A65" s="6"/>
      <c r="B65" s="5"/>
      <c r="C65" s="28"/>
      <c r="D65" s="6"/>
      <c r="E65" s="6"/>
      <c r="F65" s="8"/>
      <c r="G65" s="8"/>
      <c r="H65" s="5"/>
      <c r="I65" s="5"/>
      <c r="J65" s="5"/>
      <c r="K65" s="5"/>
      <c r="L65" s="5"/>
      <c r="M65" s="5"/>
      <c r="N65" s="5"/>
      <c r="O65" s="1"/>
      <c r="P65" s="1"/>
      <c r="Q65" s="1"/>
    </row>
    <row r="66" spans="1:17" ht="24.9" customHeight="1" x14ac:dyDescent="0.35">
      <c r="A66" s="17"/>
      <c r="B66" s="5"/>
      <c r="C66" s="6"/>
      <c r="D66" s="6"/>
      <c r="E66" s="6"/>
      <c r="F66" s="8"/>
      <c r="G66" s="8"/>
      <c r="H66" s="5"/>
      <c r="I66" s="5"/>
      <c r="J66" s="5"/>
      <c r="K66" s="5"/>
      <c r="L66" s="5"/>
      <c r="M66" s="5"/>
      <c r="N66" s="5"/>
      <c r="O66" s="1"/>
      <c r="P66" s="1"/>
      <c r="Q66" s="1"/>
    </row>
    <row r="67" spans="1:17" ht="24.9" customHeight="1" x14ac:dyDescent="0.35">
      <c r="A67" s="5"/>
      <c r="B67" s="5"/>
      <c r="C67" s="6"/>
      <c r="D67" s="6"/>
      <c r="E67" s="6"/>
      <c r="F67" s="8"/>
      <c r="G67" s="8"/>
      <c r="H67" s="5"/>
      <c r="I67" s="5"/>
      <c r="J67" s="5"/>
      <c r="K67" s="5"/>
      <c r="L67" s="5"/>
      <c r="M67" s="5"/>
      <c r="N67" s="5"/>
      <c r="O67" s="1"/>
      <c r="P67" s="1"/>
      <c r="Q67" s="1"/>
    </row>
    <row r="68" spans="1:17" ht="24.9" customHeight="1" x14ac:dyDescent="0.35">
      <c r="A68" s="5"/>
      <c r="B68" s="5"/>
      <c r="C68" s="6"/>
      <c r="D68" s="6"/>
      <c r="E68" s="6"/>
      <c r="F68" s="8"/>
      <c r="G68" s="8"/>
      <c r="H68" s="5"/>
      <c r="I68" s="5"/>
      <c r="J68" s="5"/>
      <c r="K68" s="5"/>
      <c r="L68" s="5"/>
      <c r="M68" s="5"/>
      <c r="N68" s="5"/>
      <c r="O68" s="1"/>
      <c r="P68" s="1"/>
      <c r="Q68" s="1"/>
    </row>
    <row r="69" spans="1:17" ht="24.9" customHeight="1" x14ac:dyDescent="0.35">
      <c r="A69" s="5"/>
      <c r="B69" s="5"/>
      <c r="C69" s="6"/>
      <c r="D69" s="6"/>
      <c r="E69" s="6"/>
      <c r="F69" s="8"/>
      <c r="G69" s="8"/>
      <c r="H69" s="5"/>
      <c r="I69" s="5"/>
      <c r="J69" s="5"/>
      <c r="K69" s="5"/>
      <c r="L69" s="5"/>
      <c r="M69" s="5"/>
      <c r="N69" s="5"/>
      <c r="O69" s="1"/>
      <c r="P69" s="1"/>
      <c r="Q69" s="1"/>
    </row>
    <row r="70" spans="1:17" ht="24.9" customHeight="1" x14ac:dyDescent="0.35">
      <c r="A70" s="5"/>
      <c r="B70" s="5"/>
      <c r="C70" s="6"/>
      <c r="D70" s="6"/>
      <c r="E70" s="6"/>
      <c r="F70" s="8"/>
      <c r="G70" s="8"/>
      <c r="H70" s="5"/>
      <c r="I70" s="5"/>
      <c r="J70" s="5"/>
      <c r="K70" s="5"/>
      <c r="L70" s="5"/>
      <c r="M70" s="5"/>
      <c r="N70" s="5"/>
      <c r="O70" s="1"/>
      <c r="P70" s="1"/>
      <c r="Q70" s="1"/>
    </row>
    <row r="71" spans="1:17" ht="24.9" customHeight="1" x14ac:dyDescent="0.35">
      <c r="A71" s="5"/>
      <c r="B71" s="5"/>
      <c r="C71" s="6"/>
      <c r="D71" s="6"/>
      <c r="E71" s="6"/>
      <c r="F71" s="8"/>
      <c r="G71" s="8"/>
      <c r="H71" s="5"/>
      <c r="I71" s="5"/>
      <c r="J71" s="5"/>
      <c r="K71" s="5"/>
      <c r="L71" s="5"/>
      <c r="M71" s="5"/>
      <c r="N71" s="5"/>
      <c r="O71" s="1"/>
      <c r="P71" s="1"/>
      <c r="Q71" s="1"/>
    </row>
    <row r="72" spans="1:17" ht="24.9" customHeight="1" x14ac:dyDescent="0.35">
      <c r="A72" s="5"/>
      <c r="B72" s="5"/>
      <c r="C72" s="6"/>
      <c r="D72" s="6"/>
      <c r="E72" s="6"/>
      <c r="F72" s="8"/>
      <c r="G72" s="8"/>
      <c r="H72" s="5"/>
      <c r="I72" s="5"/>
      <c r="J72" s="5"/>
      <c r="K72" s="5"/>
      <c r="L72" s="5"/>
      <c r="M72" s="5"/>
      <c r="N72" s="5"/>
      <c r="O72" s="1"/>
      <c r="P72" s="1"/>
      <c r="Q72" s="1"/>
    </row>
    <row r="73" spans="1:17" ht="24.9" customHeight="1" x14ac:dyDescent="0.35">
      <c r="A73" s="1"/>
      <c r="B73" s="1"/>
      <c r="C73" s="6"/>
      <c r="D73" s="6"/>
      <c r="E73" s="6"/>
      <c r="F73" s="4"/>
      <c r="G73" s="4"/>
      <c r="H73" s="5"/>
      <c r="I73" s="5"/>
      <c r="J73" s="5"/>
      <c r="K73" s="5"/>
      <c r="L73" s="5"/>
      <c r="M73" s="5"/>
      <c r="N73" s="5"/>
      <c r="O73" s="1"/>
      <c r="P73" s="1"/>
      <c r="Q73" s="1"/>
    </row>
    <row r="74" spans="1:17" ht="24.9" customHeight="1" x14ac:dyDescent="0.35">
      <c r="A74" s="1"/>
      <c r="B74" s="1"/>
      <c r="C74" s="6"/>
      <c r="D74" s="6"/>
      <c r="E74" s="6"/>
      <c r="F74" s="4"/>
      <c r="G74" s="4"/>
      <c r="H74" s="5"/>
      <c r="I74" s="5"/>
      <c r="J74" s="5"/>
      <c r="K74" s="5"/>
      <c r="L74" s="5"/>
      <c r="M74" s="5"/>
      <c r="N74" s="5"/>
      <c r="O74" s="1"/>
      <c r="P74" s="1"/>
      <c r="Q74" s="1"/>
    </row>
    <row r="75" spans="1:17" ht="24.9" customHeight="1" x14ac:dyDescent="0.35">
      <c r="A75" s="1"/>
      <c r="B75" s="1"/>
      <c r="C75" s="6"/>
      <c r="D75" s="6"/>
      <c r="E75" s="6"/>
      <c r="F75" s="4"/>
      <c r="G75" s="4"/>
      <c r="H75" s="5"/>
      <c r="I75" s="5"/>
      <c r="J75" s="5"/>
      <c r="K75" s="5"/>
      <c r="L75" s="5"/>
      <c r="M75" s="5"/>
      <c r="N75" s="5"/>
      <c r="O75" s="1"/>
      <c r="P75" s="1"/>
      <c r="Q75" s="1"/>
    </row>
    <row r="76" spans="1:17" ht="24.9" customHeight="1" x14ac:dyDescent="0.35">
      <c r="A76" s="1"/>
      <c r="B76" s="1"/>
      <c r="C76" s="6"/>
      <c r="D76" s="6"/>
      <c r="E76" s="6"/>
      <c r="F76" s="4"/>
      <c r="G76" s="4"/>
      <c r="H76" s="5"/>
      <c r="I76" s="5"/>
      <c r="J76" s="5"/>
      <c r="K76" s="5"/>
      <c r="L76" s="5"/>
      <c r="M76" s="5"/>
      <c r="N76" s="5"/>
      <c r="O76" s="1"/>
      <c r="P76" s="1"/>
      <c r="Q76" s="1"/>
    </row>
    <row r="77" spans="1:17" ht="24.9" customHeight="1" x14ac:dyDescent="0.35">
      <c r="A77" s="5"/>
      <c r="B77" s="5"/>
      <c r="C77" s="6"/>
      <c r="D77" s="6"/>
      <c r="E77" s="6"/>
      <c r="F77" s="8"/>
      <c r="G77" s="8"/>
      <c r="H77" s="5"/>
      <c r="I77" s="5"/>
      <c r="J77" s="5"/>
      <c r="K77" s="5"/>
      <c r="L77" s="5"/>
      <c r="M77" s="5"/>
      <c r="N77" s="5"/>
      <c r="O77" s="1"/>
      <c r="P77" s="1"/>
      <c r="Q77" s="1"/>
    </row>
    <row r="78" spans="1:17" ht="24.9" customHeight="1" x14ac:dyDescent="0.35">
      <c r="A78" s="1"/>
      <c r="B78" s="1"/>
      <c r="C78" s="6"/>
      <c r="D78" s="6"/>
      <c r="E78" s="6"/>
      <c r="F78" s="4"/>
      <c r="G78" s="4"/>
      <c r="H78" s="5"/>
      <c r="I78" s="5"/>
      <c r="J78" s="5"/>
      <c r="K78" s="5"/>
      <c r="L78" s="5"/>
      <c r="M78" s="5"/>
      <c r="N78" s="5"/>
      <c r="O78" s="1"/>
      <c r="P78" s="1"/>
      <c r="Q78" s="1"/>
    </row>
    <row r="79" spans="1:17" ht="24.9" customHeight="1" x14ac:dyDescent="0.35">
      <c r="A79" s="1"/>
      <c r="B79" s="1"/>
      <c r="C79" s="6"/>
      <c r="D79" s="6"/>
      <c r="E79" s="6"/>
      <c r="F79" s="4"/>
      <c r="G79" s="4"/>
      <c r="H79" s="5"/>
      <c r="I79" s="5"/>
      <c r="J79" s="5"/>
      <c r="K79" s="5"/>
      <c r="L79" s="5"/>
      <c r="M79" s="5"/>
      <c r="N79" s="5"/>
      <c r="O79" s="1"/>
      <c r="P79" s="1"/>
      <c r="Q79" s="1"/>
    </row>
    <row r="80" spans="1:17" ht="24.9" customHeight="1" x14ac:dyDescent="0.35">
      <c r="A80" s="1"/>
      <c r="B80" s="1"/>
      <c r="C80" s="6"/>
      <c r="D80" s="6"/>
      <c r="E80" s="6"/>
      <c r="F80" s="4"/>
      <c r="G80" s="4"/>
      <c r="H80" s="5"/>
      <c r="I80" s="5"/>
      <c r="J80" s="5"/>
      <c r="K80" s="5"/>
      <c r="L80" s="5"/>
      <c r="M80" s="5"/>
      <c r="N80" s="5"/>
      <c r="O80" s="1"/>
      <c r="P80" s="1"/>
      <c r="Q80" s="1"/>
    </row>
    <row r="81" spans="1:17" ht="24.9" customHeight="1" x14ac:dyDescent="0.35">
      <c r="A81" s="1"/>
      <c r="B81" s="1"/>
      <c r="C81" s="6"/>
      <c r="D81" s="6"/>
      <c r="E81" s="6"/>
      <c r="F81" s="4"/>
      <c r="G81" s="4"/>
      <c r="H81" s="5"/>
      <c r="I81" s="5"/>
      <c r="J81" s="5"/>
      <c r="K81" s="5"/>
      <c r="L81" s="5"/>
      <c r="M81" s="5"/>
      <c r="N81" s="5"/>
      <c r="O81" s="1"/>
      <c r="P81" s="1"/>
      <c r="Q81" s="1"/>
    </row>
    <row r="82" spans="1:17" ht="24.9" customHeight="1" x14ac:dyDescent="0.35">
      <c r="A82" s="1"/>
      <c r="B82" s="1"/>
      <c r="C82" s="6"/>
      <c r="D82" s="6"/>
      <c r="E82" s="6"/>
      <c r="F82" s="4"/>
      <c r="G82" s="4"/>
      <c r="H82" s="5"/>
      <c r="I82" s="5"/>
      <c r="J82" s="5"/>
      <c r="K82" s="5"/>
      <c r="L82" s="5"/>
      <c r="M82" s="5"/>
      <c r="N82" s="5"/>
      <c r="O82" s="1"/>
      <c r="P82" s="1"/>
      <c r="Q82" s="1"/>
    </row>
    <row r="83" spans="1:17" ht="24.9" customHeight="1" x14ac:dyDescent="0.35">
      <c r="A83" s="1"/>
      <c r="B83" s="1"/>
      <c r="C83" s="6"/>
      <c r="D83" s="6"/>
      <c r="E83" s="6"/>
      <c r="F83" s="4"/>
      <c r="G83" s="4"/>
      <c r="H83" s="5"/>
      <c r="I83" s="5"/>
      <c r="J83" s="5"/>
      <c r="K83" s="5"/>
      <c r="L83" s="5"/>
      <c r="M83" s="5"/>
      <c r="N83" s="5"/>
      <c r="O83" s="1"/>
      <c r="P83" s="1"/>
      <c r="Q83" s="1"/>
    </row>
    <row r="84" spans="1:17" ht="24.9" customHeight="1" x14ac:dyDescent="0.35">
      <c r="A84" s="1"/>
      <c r="B84" s="1"/>
      <c r="C84" s="6"/>
      <c r="D84" s="6"/>
      <c r="E84" s="6"/>
      <c r="F84" s="4"/>
      <c r="G84" s="4"/>
      <c r="H84" s="5"/>
      <c r="I84" s="5"/>
      <c r="J84" s="5"/>
      <c r="K84" s="5"/>
      <c r="L84" s="5"/>
      <c r="M84" s="5"/>
      <c r="N84" s="5"/>
      <c r="O84" s="1"/>
      <c r="P84" s="1"/>
      <c r="Q84" s="1"/>
    </row>
    <row r="85" spans="1:17" ht="24.9" customHeight="1" x14ac:dyDescent="0.35">
      <c r="A85" s="1"/>
      <c r="B85" s="1"/>
      <c r="C85" s="6"/>
      <c r="D85" s="6"/>
      <c r="E85" s="6"/>
      <c r="F85" s="4"/>
      <c r="G85" s="4"/>
      <c r="H85" s="5"/>
      <c r="I85" s="5"/>
      <c r="J85" s="5"/>
      <c r="K85" s="5"/>
      <c r="L85" s="5"/>
      <c r="M85" s="5"/>
      <c r="N85" s="5"/>
      <c r="O85" s="1"/>
      <c r="P85" s="1"/>
      <c r="Q85" s="1"/>
    </row>
    <row r="86" spans="1:17" ht="24.9" customHeight="1" x14ac:dyDescent="0.35">
      <c r="A86" s="1"/>
      <c r="B86" s="1"/>
      <c r="C86" s="6"/>
      <c r="D86" s="6"/>
      <c r="E86" s="6"/>
      <c r="F86" s="4"/>
      <c r="G86" s="4"/>
      <c r="H86" s="5"/>
      <c r="I86" s="5"/>
      <c r="J86" s="5"/>
      <c r="K86" s="5"/>
      <c r="L86" s="5"/>
      <c r="M86" s="5"/>
      <c r="N86" s="5"/>
      <c r="O86" s="1"/>
      <c r="P86" s="1"/>
      <c r="Q86" s="1"/>
    </row>
    <row r="87" spans="1:17" ht="24.9" customHeight="1" x14ac:dyDescent="0.35">
      <c r="A87" s="1"/>
      <c r="B87" s="1"/>
      <c r="C87" s="6"/>
      <c r="D87" s="6"/>
      <c r="E87" s="6"/>
      <c r="F87" s="4"/>
      <c r="G87" s="4"/>
      <c r="H87" s="5"/>
      <c r="I87" s="23"/>
      <c r="J87" s="5"/>
      <c r="K87" s="5"/>
      <c r="L87" s="5"/>
      <c r="M87" s="5"/>
      <c r="N87" s="5"/>
      <c r="O87" s="1"/>
      <c r="P87" s="1"/>
      <c r="Q87" s="1"/>
    </row>
    <row r="88" spans="1:17" ht="24.9" customHeight="1" x14ac:dyDescent="0.35">
      <c r="A88" s="1"/>
      <c r="B88" s="1"/>
      <c r="C88" s="6"/>
      <c r="D88" s="6"/>
      <c r="E88" s="6"/>
      <c r="F88" s="4"/>
      <c r="G88" s="4"/>
      <c r="H88" s="5"/>
      <c r="I88" s="23"/>
      <c r="J88" s="5"/>
      <c r="K88" s="5"/>
      <c r="L88" s="5"/>
      <c r="M88" s="5"/>
      <c r="N88" s="5"/>
      <c r="O88" s="1"/>
      <c r="P88" s="1"/>
      <c r="Q88" s="1"/>
    </row>
    <row r="89" spans="1:17" ht="24.9" customHeight="1" x14ac:dyDescent="0.35">
      <c r="A89" s="1"/>
      <c r="B89" s="1"/>
      <c r="C89" s="6"/>
      <c r="D89" s="6"/>
      <c r="E89" s="6"/>
      <c r="F89" s="4"/>
      <c r="G89" s="4"/>
      <c r="H89" s="5"/>
      <c r="I89" s="23"/>
      <c r="K89" s="5"/>
      <c r="L89" s="5"/>
      <c r="M89" s="5"/>
      <c r="N89" s="5"/>
      <c r="O89" s="1"/>
      <c r="P89" s="1"/>
      <c r="Q89" s="1"/>
    </row>
    <row r="90" spans="1:17" ht="18" x14ac:dyDescent="0.35">
      <c r="A90" s="1"/>
      <c r="B90" s="1"/>
      <c r="C90" s="6"/>
      <c r="D90" s="6"/>
      <c r="E90" s="6"/>
      <c r="F90" s="4"/>
      <c r="G90" s="4"/>
      <c r="H90" s="5"/>
      <c r="I90" s="28"/>
      <c r="J90" s="5"/>
      <c r="K90" s="5"/>
      <c r="L90" s="5"/>
      <c r="M90" s="5"/>
      <c r="N90" s="5"/>
      <c r="O90" s="1"/>
      <c r="P90" s="1"/>
      <c r="Q90" s="1"/>
    </row>
    <row r="91" spans="1:17" ht="18" x14ac:dyDescent="0.35">
      <c r="A91" s="1"/>
      <c r="B91" s="1"/>
      <c r="C91" s="6"/>
      <c r="D91" s="6"/>
      <c r="E91" s="6"/>
      <c r="F91" s="4"/>
      <c r="G91" s="4"/>
      <c r="H91" s="5"/>
      <c r="I91" s="5"/>
      <c r="J91" s="5"/>
      <c r="K91" s="5"/>
      <c r="L91" s="5"/>
      <c r="M91" s="5"/>
      <c r="N91" s="5"/>
      <c r="O91" s="1"/>
      <c r="P91" s="1"/>
      <c r="Q91" s="1"/>
    </row>
    <row r="92" spans="1:17" ht="18" x14ac:dyDescent="0.35">
      <c r="A92" s="1"/>
      <c r="B92" s="1"/>
      <c r="C92" s="6"/>
      <c r="D92" s="6"/>
      <c r="E92" s="6"/>
      <c r="F92" s="4"/>
      <c r="G92" s="4"/>
      <c r="H92" s="5"/>
      <c r="I92" s="5"/>
      <c r="J92" s="5"/>
      <c r="K92" s="5"/>
      <c r="L92" s="5"/>
      <c r="M92" s="5"/>
      <c r="N92" s="5"/>
      <c r="O92" s="1"/>
      <c r="P92" s="1"/>
      <c r="Q92" s="1"/>
    </row>
    <row r="93" spans="1:17" ht="18" x14ac:dyDescent="0.35">
      <c r="A93" s="1"/>
      <c r="B93" s="1"/>
      <c r="C93" s="6"/>
      <c r="D93" s="6"/>
      <c r="E93" s="6"/>
      <c r="F93" s="4"/>
      <c r="G93" s="4"/>
      <c r="H93" s="5"/>
      <c r="I93" s="5"/>
      <c r="J93" s="5"/>
      <c r="K93" s="5"/>
      <c r="L93" s="5"/>
      <c r="M93" s="5"/>
      <c r="N93" s="5"/>
      <c r="O93" s="1"/>
      <c r="P93" s="1"/>
      <c r="Q93" s="1"/>
    </row>
    <row r="94" spans="1:17" ht="18" x14ac:dyDescent="0.35">
      <c r="A94" s="1"/>
      <c r="B94" s="1"/>
      <c r="C94" s="6"/>
      <c r="D94" s="6"/>
      <c r="E94" s="6"/>
      <c r="F94" s="4"/>
      <c r="G94" s="4"/>
      <c r="H94" s="5"/>
      <c r="I94" s="5"/>
      <c r="J94" s="5"/>
      <c r="K94" s="5"/>
      <c r="L94" s="5"/>
      <c r="M94" s="5"/>
      <c r="N94" s="5"/>
      <c r="O94" s="1"/>
      <c r="P94" s="1"/>
      <c r="Q94" s="1"/>
    </row>
    <row r="95" spans="1:17" ht="18" x14ac:dyDescent="0.35">
      <c r="A95" s="1"/>
      <c r="B95" s="1"/>
      <c r="C95" s="6"/>
      <c r="D95" s="6"/>
      <c r="E95" s="6"/>
      <c r="F95" s="4"/>
      <c r="G95" s="4"/>
      <c r="H95" s="5"/>
      <c r="I95" s="5"/>
      <c r="J95" s="5"/>
      <c r="K95" s="5"/>
      <c r="L95" s="5"/>
      <c r="M95" s="5"/>
      <c r="N95" s="5"/>
      <c r="O95" s="1"/>
      <c r="P95" s="1"/>
      <c r="Q95" s="1"/>
    </row>
    <row r="96" spans="1:17" ht="18" x14ac:dyDescent="0.35">
      <c r="A96" s="1"/>
      <c r="B96" s="1"/>
      <c r="C96" s="6"/>
      <c r="D96" s="6"/>
      <c r="E96" s="6"/>
      <c r="F96" s="4"/>
      <c r="G96" s="4"/>
      <c r="H96" s="5"/>
      <c r="I96" s="5"/>
      <c r="J96" s="5"/>
      <c r="K96" s="5"/>
      <c r="L96" s="5"/>
      <c r="M96" s="5"/>
      <c r="N96" s="5"/>
      <c r="O96" s="1"/>
      <c r="P96" s="1"/>
      <c r="Q96" s="1"/>
    </row>
    <row r="97" spans="1:17" ht="18" x14ac:dyDescent="0.35">
      <c r="A97" s="1"/>
      <c r="B97" s="1"/>
      <c r="C97" s="6"/>
      <c r="D97" s="6"/>
      <c r="E97" s="6"/>
      <c r="F97" s="4"/>
      <c r="G97" s="4"/>
      <c r="H97" s="5"/>
      <c r="I97" s="5"/>
      <c r="J97" s="5"/>
      <c r="K97" s="5"/>
      <c r="L97" s="5"/>
      <c r="M97" s="5"/>
      <c r="N97" s="5"/>
      <c r="O97" s="1"/>
      <c r="P97" s="1"/>
      <c r="Q97" s="1"/>
    </row>
    <row r="98" spans="1:17" ht="18" x14ac:dyDescent="0.35">
      <c r="A98" s="1"/>
      <c r="B98" s="1"/>
      <c r="C98" s="6"/>
      <c r="D98" s="6"/>
      <c r="E98" s="6"/>
      <c r="F98" s="4"/>
      <c r="G98" s="4"/>
      <c r="H98" s="5"/>
      <c r="I98" s="5"/>
      <c r="J98" s="5"/>
      <c r="K98" s="5"/>
      <c r="L98" s="5"/>
      <c r="M98" s="5"/>
      <c r="N98" s="5"/>
      <c r="O98" s="1"/>
      <c r="P98" s="1"/>
      <c r="Q98" s="1"/>
    </row>
    <row r="99" spans="1:17" ht="18" x14ac:dyDescent="0.35">
      <c r="A99" s="1"/>
      <c r="B99" s="1"/>
      <c r="C99" s="6"/>
      <c r="D99" s="6"/>
      <c r="E99" s="6"/>
      <c r="F99" s="4"/>
      <c r="G99" s="4"/>
      <c r="H99" s="5"/>
      <c r="I99" s="5"/>
      <c r="J99" s="5"/>
      <c r="K99" s="5"/>
      <c r="L99" s="5"/>
      <c r="M99" s="5"/>
      <c r="N99" s="5"/>
      <c r="O99" s="1"/>
      <c r="P99" s="1"/>
      <c r="Q99" s="1"/>
    </row>
    <row r="100" spans="1:17" ht="18" x14ac:dyDescent="0.35">
      <c r="A100" s="1"/>
      <c r="B100" s="1"/>
      <c r="C100" s="6"/>
      <c r="D100" s="6"/>
      <c r="E100" s="6"/>
      <c r="F100" s="4"/>
      <c r="G100" s="4"/>
      <c r="H100" s="5"/>
      <c r="I100" s="5"/>
      <c r="J100" s="5"/>
      <c r="K100" s="5"/>
      <c r="L100" s="5"/>
      <c r="M100" s="5"/>
      <c r="N100" s="5"/>
      <c r="O100" s="1"/>
      <c r="P100" s="1"/>
      <c r="Q100" s="1"/>
    </row>
    <row r="101" spans="1:17" ht="18" x14ac:dyDescent="0.35">
      <c r="A101" s="1"/>
      <c r="B101" s="1"/>
      <c r="C101" s="6"/>
      <c r="D101" s="6"/>
      <c r="E101" s="6"/>
      <c r="F101" s="4"/>
      <c r="G101" s="4"/>
      <c r="H101" s="5"/>
      <c r="I101" s="5"/>
      <c r="J101" s="5"/>
      <c r="K101" s="5"/>
      <c r="L101" s="5"/>
      <c r="M101" s="5"/>
      <c r="N101" s="5"/>
      <c r="O101" s="1"/>
      <c r="P101" s="1"/>
      <c r="Q101" s="1"/>
    </row>
    <row r="102" spans="1:17" ht="18" x14ac:dyDescent="0.35">
      <c r="A102" s="1"/>
      <c r="B102" s="1"/>
      <c r="C102" s="6"/>
      <c r="D102" s="6"/>
      <c r="E102" s="6"/>
      <c r="F102" s="4"/>
      <c r="G102" s="4"/>
      <c r="H102" s="5"/>
      <c r="I102" s="5"/>
      <c r="J102" s="5"/>
      <c r="K102" s="5"/>
      <c r="L102" s="5"/>
      <c r="M102" s="5"/>
      <c r="N102" s="5"/>
      <c r="O102" s="1"/>
      <c r="P102" s="1"/>
      <c r="Q102" s="1"/>
    </row>
    <row r="103" spans="1:17" ht="18" x14ac:dyDescent="0.35">
      <c r="A103" s="1"/>
      <c r="B103" s="1"/>
      <c r="C103" s="6"/>
      <c r="D103" s="6"/>
      <c r="E103" s="6"/>
      <c r="F103" s="4"/>
      <c r="G103" s="4"/>
      <c r="H103" s="5"/>
      <c r="I103" s="5"/>
      <c r="J103" s="5"/>
      <c r="K103" s="5"/>
      <c r="L103" s="5"/>
      <c r="M103" s="5"/>
      <c r="N103" s="5"/>
      <c r="O103" s="1"/>
      <c r="P103" s="1"/>
      <c r="Q103" s="1"/>
    </row>
    <row r="104" spans="1:17" ht="18" x14ac:dyDescent="0.35">
      <c r="A104" s="1"/>
      <c r="B104" s="1"/>
      <c r="C104" s="6"/>
      <c r="D104" s="6"/>
      <c r="E104" s="6"/>
      <c r="F104" s="4"/>
      <c r="G104" s="4"/>
      <c r="H104" s="5"/>
      <c r="I104" s="5"/>
      <c r="J104" s="5"/>
      <c r="K104" s="5"/>
      <c r="L104" s="5"/>
      <c r="M104" s="5"/>
      <c r="N104" s="5"/>
      <c r="O104" s="1"/>
      <c r="P104" s="1"/>
      <c r="Q104" s="1"/>
    </row>
    <row r="105" spans="1:17" ht="18" x14ac:dyDescent="0.35">
      <c r="A105" s="1"/>
      <c r="B105" s="1"/>
      <c r="C105" s="6"/>
      <c r="D105" s="6"/>
      <c r="E105" s="6"/>
      <c r="F105" s="4"/>
      <c r="G105" s="4"/>
      <c r="H105" s="5"/>
      <c r="I105" s="5"/>
      <c r="J105" s="5"/>
      <c r="K105" s="5"/>
      <c r="L105" s="5"/>
      <c r="M105" s="5"/>
      <c r="N105" s="5"/>
      <c r="O105" s="1"/>
      <c r="P105" s="1"/>
      <c r="Q105" s="1"/>
    </row>
    <row r="106" spans="1:17" ht="18" x14ac:dyDescent="0.35">
      <c r="A106" s="1"/>
      <c r="B106" s="1"/>
      <c r="C106" s="6"/>
      <c r="D106" s="6"/>
      <c r="E106" s="6"/>
      <c r="F106" s="4"/>
      <c r="G106" s="4"/>
      <c r="H106" s="5"/>
      <c r="I106" s="5"/>
      <c r="J106" s="5"/>
      <c r="K106" s="5"/>
      <c r="L106" s="5"/>
      <c r="M106" s="5"/>
      <c r="N106" s="5"/>
      <c r="O106" s="1"/>
      <c r="P106" s="1"/>
      <c r="Q106" s="1"/>
    </row>
    <row r="107" spans="1:17" ht="18" x14ac:dyDescent="0.35">
      <c r="A107" s="1"/>
      <c r="B107" s="1"/>
      <c r="C107" s="7"/>
      <c r="D107" s="7"/>
      <c r="E107" s="7"/>
      <c r="F107" s="3"/>
      <c r="G107" s="3"/>
      <c r="H107" s="1"/>
      <c r="I107" s="5"/>
      <c r="J107" s="5"/>
      <c r="K107" s="5"/>
      <c r="L107" s="5"/>
      <c r="M107" s="5"/>
      <c r="N107" s="5"/>
      <c r="O107" s="1"/>
      <c r="P107" s="1"/>
      <c r="Q107" s="1"/>
    </row>
    <row r="108" spans="1:17" ht="18" x14ac:dyDescent="0.35">
      <c r="A108" s="1"/>
      <c r="B108" s="1"/>
      <c r="C108" s="7"/>
      <c r="D108" s="7"/>
      <c r="E108" s="7"/>
      <c r="F108" s="3"/>
      <c r="G108" s="3"/>
      <c r="H108" s="1"/>
      <c r="I108" s="5"/>
      <c r="J108" s="5"/>
      <c r="K108" s="5"/>
      <c r="L108" s="5"/>
      <c r="M108" s="5"/>
      <c r="N108" s="5"/>
      <c r="O108" s="1"/>
      <c r="P108" s="1"/>
      <c r="Q108" s="1"/>
    </row>
    <row r="109" spans="1:17" ht="18" x14ac:dyDescent="0.35">
      <c r="A109" s="1"/>
      <c r="B109" s="1"/>
      <c r="C109" s="7"/>
      <c r="D109" s="7"/>
      <c r="E109" s="7"/>
      <c r="F109" s="3"/>
      <c r="G109" s="3"/>
      <c r="H109" s="1"/>
      <c r="I109" s="5"/>
      <c r="J109" s="5"/>
      <c r="K109" s="5"/>
      <c r="L109" s="5"/>
      <c r="M109" s="5"/>
      <c r="N109" s="5"/>
      <c r="O109" s="1"/>
      <c r="P109" s="1"/>
      <c r="Q109" s="1"/>
    </row>
    <row r="110" spans="1:17" ht="18" x14ac:dyDescent="0.35">
      <c r="A110" s="1"/>
      <c r="B110" s="1"/>
      <c r="C110" s="7"/>
      <c r="D110" s="7"/>
      <c r="E110" s="7"/>
      <c r="F110" s="3"/>
      <c r="G110" s="3"/>
      <c r="H110" s="1"/>
      <c r="I110" s="5"/>
      <c r="J110" s="5"/>
      <c r="K110" s="5"/>
      <c r="L110" s="5"/>
      <c r="M110" s="5"/>
      <c r="N110" s="5"/>
      <c r="O110" s="1"/>
      <c r="P110" s="1"/>
      <c r="Q110" s="1"/>
    </row>
    <row r="111" spans="1:17" ht="18" x14ac:dyDescent="0.35">
      <c r="A111" s="1"/>
      <c r="B111" s="1"/>
      <c r="C111" s="7"/>
      <c r="D111" s="7"/>
      <c r="E111" s="7"/>
      <c r="F111" s="3"/>
      <c r="G111" s="3"/>
      <c r="H111" s="1"/>
      <c r="I111" s="5"/>
      <c r="J111" s="5"/>
      <c r="K111" s="5"/>
      <c r="L111" s="5"/>
      <c r="M111" s="5"/>
      <c r="N111" s="5"/>
      <c r="O111" s="1"/>
      <c r="P111" s="1"/>
      <c r="Q111" s="1"/>
    </row>
    <row r="112" spans="1:17" ht="18" x14ac:dyDescent="0.35">
      <c r="A112" s="1"/>
      <c r="B112" s="1"/>
      <c r="C112" s="7"/>
      <c r="D112" s="7"/>
      <c r="E112" s="7"/>
      <c r="F112" s="3"/>
      <c r="G112" s="3"/>
      <c r="H112" s="1"/>
      <c r="I112" s="5"/>
      <c r="J112" s="5"/>
      <c r="K112" s="5"/>
      <c r="L112" s="5"/>
      <c r="M112" s="5"/>
      <c r="N112" s="5"/>
      <c r="O112" s="1"/>
      <c r="P112" s="1"/>
      <c r="Q112" s="1"/>
    </row>
    <row r="113" spans="1:17" ht="18" x14ac:dyDescent="0.35">
      <c r="A113" s="1"/>
      <c r="B113" s="1"/>
      <c r="C113" s="7"/>
      <c r="D113" s="7"/>
      <c r="E113" s="7"/>
      <c r="F113" s="3"/>
      <c r="G113" s="3"/>
      <c r="H113" s="1"/>
      <c r="I113" s="5"/>
      <c r="J113" s="5"/>
      <c r="K113" s="5"/>
      <c r="L113" s="5"/>
      <c r="M113" s="5"/>
      <c r="N113" s="5"/>
      <c r="O113" s="1"/>
      <c r="P113" s="1"/>
      <c r="Q113" s="1"/>
    </row>
    <row r="114" spans="1:17" ht="18" x14ac:dyDescent="0.35">
      <c r="A114" s="1"/>
      <c r="B114" s="1"/>
      <c r="C114" s="3"/>
      <c r="D114" s="3"/>
      <c r="E114" s="3"/>
      <c r="F114" s="3"/>
      <c r="G114" s="3"/>
      <c r="H114" s="1"/>
      <c r="I114" s="5"/>
      <c r="J114" s="5"/>
      <c r="K114" s="5"/>
      <c r="L114" s="5"/>
      <c r="M114" s="5"/>
      <c r="N114" s="5"/>
      <c r="O114" s="1"/>
      <c r="P114" s="1"/>
      <c r="Q114" s="1"/>
    </row>
    <row r="115" spans="1:17" ht="18" x14ac:dyDescent="0.35">
      <c r="A115" s="1"/>
      <c r="B115" s="1"/>
      <c r="C115" s="3"/>
      <c r="D115" s="3"/>
      <c r="E115" s="3"/>
      <c r="F115" s="3"/>
      <c r="G115" s="3"/>
      <c r="H115" s="1"/>
      <c r="I115" s="5"/>
      <c r="J115" s="5"/>
      <c r="K115" s="5"/>
      <c r="L115" s="5"/>
      <c r="M115" s="5"/>
      <c r="N115" s="5"/>
      <c r="O115" s="1"/>
      <c r="P115" s="1"/>
      <c r="Q115" s="1"/>
    </row>
    <row r="116" spans="1:17" ht="18" x14ac:dyDescent="0.35">
      <c r="A116" s="1"/>
      <c r="B116" s="1"/>
      <c r="C116" s="3"/>
      <c r="D116" s="3"/>
      <c r="E116" s="3"/>
      <c r="F116" s="3"/>
      <c r="G116" s="3"/>
      <c r="H116" s="1"/>
      <c r="I116" s="5"/>
      <c r="J116" s="5"/>
      <c r="K116" s="5"/>
      <c r="L116" s="5"/>
      <c r="M116" s="5"/>
      <c r="N116" s="5"/>
      <c r="O116" s="1"/>
      <c r="P116" s="1"/>
      <c r="Q116" s="1"/>
    </row>
    <row r="117" spans="1:17" ht="18" x14ac:dyDescent="0.35">
      <c r="A117" s="1"/>
      <c r="B117" s="1"/>
      <c r="C117" s="3"/>
      <c r="D117" s="3"/>
      <c r="E117" s="3"/>
      <c r="F117" s="3"/>
      <c r="G117" s="3"/>
      <c r="H117" s="1"/>
      <c r="I117" s="5"/>
      <c r="J117" s="5"/>
      <c r="K117" s="5"/>
      <c r="L117" s="5"/>
      <c r="M117" s="5"/>
      <c r="N117" s="5"/>
      <c r="O117" s="1"/>
      <c r="P117" s="1"/>
      <c r="Q117" s="1"/>
    </row>
    <row r="118" spans="1:17" ht="18" x14ac:dyDescent="0.35">
      <c r="A118" s="1"/>
      <c r="B118" s="1"/>
      <c r="C118" s="3"/>
      <c r="D118" s="3"/>
      <c r="E118" s="3"/>
      <c r="F118" s="3"/>
      <c r="G118" s="3"/>
      <c r="H118" s="1"/>
      <c r="I118" s="5"/>
      <c r="J118" s="5"/>
      <c r="K118" s="5"/>
      <c r="L118" s="5"/>
      <c r="M118" s="5"/>
      <c r="N118" s="5"/>
      <c r="O118" s="1"/>
      <c r="P118" s="1"/>
      <c r="Q118" s="1"/>
    </row>
    <row r="119" spans="1:17" ht="18" x14ac:dyDescent="0.35">
      <c r="A119" s="1"/>
      <c r="B119" s="1"/>
      <c r="C119" s="3"/>
      <c r="D119" s="3"/>
      <c r="E119" s="3"/>
      <c r="F119" s="3"/>
      <c r="G119" s="3"/>
      <c r="H119" s="1"/>
      <c r="I119" s="5"/>
      <c r="J119" s="5"/>
      <c r="K119" s="5"/>
      <c r="L119" s="5"/>
      <c r="M119" s="5"/>
      <c r="N119" s="5"/>
      <c r="O119" s="1"/>
      <c r="P119" s="1"/>
      <c r="Q119" s="1"/>
    </row>
    <row r="120" spans="1:17" ht="18" x14ac:dyDescent="0.35">
      <c r="A120" s="1"/>
      <c r="B120" s="1"/>
      <c r="C120" s="3"/>
      <c r="D120" s="3"/>
      <c r="E120" s="3"/>
      <c r="F120" s="3"/>
      <c r="G120" s="3"/>
      <c r="H120" s="1"/>
      <c r="I120" s="1"/>
      <c r="J120" s="1"/>
      <c r="K120" s="1"/>
      <c r="L120" s="1"/>
      <c r="M120" s="1"/>
      <c r="N120" s="1"/>
      <c r="O120" s="1"/>
      <c r="P120" s="1"/>
      <c r="Q120" s="1"/>
    </row>
    <row r="121" spans="1:17" ht="18" x14ac:dyDescent="0.35">
      <c r="A121" s="1"/>
      <c r="B121" s="1"/>
      <c r="C121" s="3"/>
      <c r="D121" s="3"/>
      <c r="E121" s="3"/>
      <c r="F121" s="3"/>
      <c r="G121" s="3"/>
      <c r="H121" s="1"/>
      <c r="I121" s="1"/>
      <c r="J121" s="1"/>
      <c r="K121" s="1"/>
      <c r="L121" s="1"/>
      <c r="M121" s="1"/>
      <c r="N121" s="1"/>
      <c r="O121" s="1"/>
      <c r="P121" s="1"/>
      <c r="Q121" s="1"/>
    </row>
    <row r="122" spans="1:17" ht="18" x14ac:dyDescent="0.35">
      <c r="A122" s="1"/>
      <c r="B122" s="1"/>
      <c r="C122" s="3"/>
      <c r="D122" s="3"/>
      <c r="E122" s="3"/>
      <c r="F122" s="3"/>
      <c r="G122" s="3"/>
      <c r="H122" s="1"/>
      <c r="I122" s="1"/>
      <c r="J122" s="1"/>
      <c r="K122" s="1"/>
      <c r="L122" s="1"/>
      <c r="M122" s="1"/>
      <c r="N122" s="1"/>
      <c r="O122" s="1"/>
      <c r="P122" s="1"/>
      <c r="Q122" s="1"/>
    </row>
    <row r="123" spans="1:17" ht="18" x14ac:dyDescent="0.35">
      <c r="A123" s="1"/>
      <c r="B123" s="1"/>
      <c r="C123" s="3"/>
      <c r="D123" s="3"/>
      <c r="E123" s="3"/>
      <c r="F123" s="3"/>
      <c r="G123" s="3"/>
      <c r="H123" s="1"/>
      <c r="I123" s="1"/>
      <c r="J123" s="1"/>
      <c r="K123" s="1"/>
      <c r="L123" s="1"/>
      <c r="M123" s="1"/>
      <c r="N123" s="1"/>
      <c r="O123" s="1"/>
      <c r="P123" s="1"/>
      <c r="Q123" s="1"/>
    </row>
    <row r="124" spans="1:17" ht="18" x14ac:dyDescent="0.35">
      <c r="A124" s="1"/>
      <c r="B124" s="1"/>
      <c r="C124" s="3"/>
      <c r="D124" s="3"/>
      <c r="E124" s="3"/>
      <c r="F124" s="3"/>
      <c r="G124" s="3"/>
      <c r="H124" s="1"/>
      <c r="I124" s="1"/>
      <c r="J124" s="1"/>
      <c r="K124" s="1"/>
      <c r="L124" s="1"/>
      <c r="M124" s="1"/>
      <c r="N124" s="1"/>
      <c r="O124" s="1"/>
      <c r="P124" s="1"/>
      <c r="Q124" s="1"/>
    </row>
    <row r="125" spans="1:17" ht="18" x14ac:dyDescent="0.35">
      <c r="A125" s="1"/>
      <c r="B125" s="1"/>
      <c r="C125" s="3"/>
      <c r="D125" s="3"/>
      <c r="E125" s="3"/>
      <c r="F125" s="3"/>
      <c r="G125" s="3"/>
      <c r="H125" s="1"/>
      <c r="I125" s="1"/>
      <c r="J125" s="1"/>
      <c r="K125" s="1"/>
      <c r="L125" s="1"/>
      <c r="M125" s="1"/>
      <c r="N125" s="1"/>
      <c r="O125" s="1"/>
      <c r="P125" s="1"/>
      <c r="Q125" s="1"/>
    </row>
    <row r="126" spans="1:17" ht="18" x14ac:dyDescent="0.35">
      <c r="A126" s="1"/>
      <c r="B126" s="1"/>
      <c r="C126" s="3"/>
      <c r="D126" s="3"/>
      <c r="E126" s="3"/>
      <c r="F126" s="3"/>
      <c r="G126" s="3"/>
      <c r="H126" s="1"/>
      <c r="I126" s="1"/>
      <c r="J126" s="1"/>
      <c r="K126" s="1"/>
      <c r="L126" s="1"/>
      <c r="M126" s="1"/>
      <c r="N126" s="1"/>
      <c r="O126" s="1"/>
      <c r="P126" s="1"/>
      <c r="Q126" s="1"/>
    </row>
    <row r="127" spans="1:17" ht="18" x14ac:dyDescent="0.35">
      <c r="A127" s="1"/>
      <c r="B127" s="1"/>
      <c r="C127" s="3"/>
      <c r="D127" s="3"/>
      <c r="E127" s="3"/>
      <c r="F127" s="3"/>
      <c r="G127" s="3"/>
      <c r="H127" s="1"/>
      <c r="I127" s="1"/>
      <c r="J127" s="1"/>
      <c r="K127" s="1"/>
      <c r="L127" s="1"/>
      <c r="M127" s="1"/>
      <c r="N127" s="1"/>
      <c r="O127" s="1"/>
      <c r="P127" s="1"/>
      <c r="Q127" s="1"/>
    </row>
    <row r="128" spans="1:17" ht="18" x14ac:dyDescent="0.35">
      <c r="A128" s="3"/>
      <c r="B128" s="3"/>
      <c r="C128" s="3"/>
      <c r="D128" s="3"/>
      <c r="E128" s="3"/>
      <c r="F128" s="3"/>
      <c r="G128" s="3"/>
      <c r="H128" s="3"/>
      <c r="I128" s="1"/>
      <c r="J128" s="1"/>
      <c r="K128" s="1"/>
      <c r="L128" s="1"/>
      <c r="M128" s="1"/>
      <c r="N128" s="1"/>
      <c r="O128" s="1"/>
      <c r="P128" s="1"/>
      <c r="Q128" s="1"/>
    </row>
    <row r="129" spans="1:17" ht="18" x14ac:dyDescent="0.35">
      <c r="A129" s="3"/>
      <c r="B129" s="3"/>
      <c r="C129" s="3"/>
      <c r="D129" s="3"/>
      <c r="E129" s="3"/>
      <c r="F129" s="3"/>
      <c r="G129" s="3"/>
      <c r="H129" s="3"/>
      <c r="I129" s="1"/>
      <c r="J129" s="1"/>
      <c r="K129" s="1"/>
      <c r="L129" s="1"/>
      <c r="M129" s="1"/>
      <c r="N129" s="1"/>
      <c r="O129" s="1"/>
      <c r="P129" s="1"/>
      <c r="Q129" s="1"/>
    </row>
    <row r="130" spans="1:17" ht="18" x14ac:dyDescent="0.35">
      <c r="A130" s="3"/>
      <c r="B130" s="3"/>
      <c r="C130" s="3"/>
      <c r="D130" s="3"/>
      <c r="E130" s="3"/>
      <c r="F130" s="3"/>
      <c r="G130" s="3"/>
      <c r="H130" s="3"/>
      <c r="I130" s="1"/>
      <c r="J130" s="1"/>
      <c r="K130" s="1"/>
      <c r="L130" s="1"/>
      <c r="M130" s="1"/>
      <c r="N130" s="1"/>
      <c r="O130" s="1"/>
      <c r="P130" s="1"/>
      <c r="Q130" s="1"/>
    </row>
    <row r="131" spans="1:17" ht="18" x14ac:dyDescent="0.35">
      <c r="A131" s="3"/>
      <c r="B131" s="3"/>
      <c r="C131" s="3"/>
      <c r="D131" s="3"/>
      <c r="E131" s="3"/>
      <c r="F131" s="3"/>
      <c r="G131" s="3"/>
      <c r="H131" s="3"/>
      <c r="I131" s="1"/>
      <c r="J131" s="1"/>
      <c r="K131" s="1"/>
      <c r="L131" s="1"/>
      <c r="M131" s="1"/>
      <c r="N131" s="1"/>
      <c r="O131" s="1"/>
      <c r="P131" s="1"/>
      <c r="Q131" s="1"/>
    </row>
    <row r="132" spans="1:17" ht="18" x14ac:dyDescent="0.35">
      <c r="A132" s="3"/>
      <c r="B132" s="3"/>
      <c r="C132" s="3"/>
      <c r="D132" s="3"/>
      <c r="E132" s="3"/>
      <c r="F132" s="3"/>
      <c r="G132" s="3"/>
      <c r="H132" s="3"/>
      <c r="I132" s="1"/>
      <c r="J132" s="1"/>
      <c r="K132" s="1"/>
      <c r="L132" s="1"/>
      <c r="M132" s="1"/>
      <c r="N132" s="1"/>
      <c r="O132" s="1"/>
      <c r="P132" s="1"/>
      <c r="Q132" s="1"/>
    </row>
    <row r="133" spans="1:17" ht="18" x14ac:dyDescent="0.35">
      <c r="A133" s="3"/>
      <c r="B133" s="3"/>
      <c r="C133" s="3"/>
      <c r="D133" s="3"/>
      <c r="E133" s="3"/>
      <c r="F133" s="3"/>
      <c r="G133" s="3"/>
      <c r="H133" s="3"/>
      <c r="I133" s="1"/>
      <c r="J133" s="1"/>
      <c r="K133" s="1"/>
      <c r="L133" s="1"/>
      <c r="M133" s="1"/>
      <c r="N133" s="1"/>
      <c r="O133" s="1"/>
      <c r="P133" s="1"/>
      <c r="Q133" s="1"/>
    </row>
    <row r="134" spans="1:17" ht="18" x14ac:dyDescent="0.35">
      <c r="A134" s="3"/>
      <c r="B134" s="3"/>
      <c r="C134" s="3"/>
      <c r="D134" s="3"/>
      <c r="E134" s="3"/>
      <c r="F134" s="3"/>
      <c r="G134" s="3"/>
      <c r="H134" s="3"/>
      <c r="I134" s="1"/>
      <c r="J134" s="1"/>
      <c r="K134" s="1"/>
      <c r="L134" s="1"/>
      <c r="M134" s="1"/>
      <c r="N134" s="1"/>
      <c r="O134" s="1"/>
      <c r="P134" s="1"/>
      <c r="Q134" s="1"/>
    </row>
    <row r="135" spans="1:17" ht="18" x14ac:dyDescent="0.35">
      <c r="A135" s="3"/>
      <c r="B135" s="3"/>
      <c r="C135" s="3"/>
      <c r="D135" s="3"/>
      <c r="E135" s="3"/>
      <c r="F135" s="3"/>
      <c r="G135" s="3"/>
      <c r="H135" s="3"/>
      <c r="I135" s="1"/>
      <c r="J135" s="1"/>
      <c r="K135" s="1"/>
      <c r="L135" s="1"/>
      <c r="M135" s="1"/>
      <c r="N135" s="1"/>
      <c r="O135" s="1"/>
      <c r="P135" s="1"/>
      <c r="Q135" s="1"/>
    </row>
    <row r="136" spans="1:17" ht="18" x14ac:dyDescent="0.35">
      <c r="A136" s="3"/>
      <c r="B136" s="3"/>
      <c r="C136" s="3"/>
      <c r="D136" s="3"/>
      <c r="E136" s="3"/>
      <c r="F136" s="3"/>
      <c r="G136" s="3"/>
      <c r="H136" s="3"/>
      <c r="I136" s="1"/>
      <c r="J136" s="1"/>
      <c r="K136" s="1"/>
      <c r="L136" s="1"/>
      <c r="M136" s="1"/>
      <c r="N136" s="1"/>
      <c r="O136" s="1"/>
      <c r="P136" s="1"/>
      <c r="Q136" s="1"/>
    </row>
    <row r="137" spans="1:17" ht="18" x14ac:dyDescent="0.35">
      <c r="A137" s="3"/>
      <c r="B137" s="3"/>
      <c r="C137" s="3"/>
      <c r="D137" s="3"/>
      <c r="E137" s="3"/>
      <c r="F137" s="3"/>
      <c r="G137" s="3"/>
      <c r="H137" s="3"/>
      <c r="I137" s="1"/>
      <c r="J137" s="1"/>
      <c r="K137" s="1"/>
      <c r="L137" s="1"/>
      <c r="M137" s="1"/>
      <c r="N137" s="1"/>
      <c r="O137" s="1"/>
      <c r="P137" s="1"/>
      <c r="Q137" s="1"/>
    </row>
    <row r="138" spans="1:17" ht="18" x14ac:dyDescent="0.35">
      <c r="A138" s="3"/>
      <c r="B138" s="3"/>
      <c r="C138" s="3"/>
      <c r="D138" s="3"/>
      <c r="E138" s="3"/>
      <c r="F138" s="3"/>
      <c r="G138" s="3"/>
      <c r="H138" s="3"/>
      <c r="I138" s="1"/>
      <c r="J138" s="1"/>
      <c r="K138" s="1"/>
      <c r="L138" s="1"/>
      <c r="M138" s="1"/>
      <c r="N138" s="1"/>
      <c r="O138" s="1"/>
      <c r="P138" s="1"/>
      <c r="Q138" s="1"/>
    </row>
    <row r="139" spans="1:17" ht="18" x14ac:dyDescent="0.35">
      <c r="A139" s="3"/>
      <c r="B139" s="3"/>
      <c r="C139" s="3"/>
      <c r="D139" s="3"/>
      <c r="E139" s="3"/>
      <c r="F139" s="3"/>
      <c r="G139" s="3"/>
      <c r="H139" s="3"/>
      <c r="I139" s="1"/>
      <c r="J139" s="1"/>
      <c r="K139" s="1"/>
      <c r="L139" s="1"/>
      <c r="M139" s="1"/>
      <c r="N139" s="1"/>
      <c r="O139" s="1"/>
      <c r="P139" s="1"/>
      <c r="Q139" s="1"/>
    </row>
    <row r="140" spans="1:17" ht="18" x14ac:dyDescent="0.35">
      <c r="A140" s="3"/>
      <c r="B140" s="3"/>
      <c r="C140" s="3"/>
      <c r="D140" s="3"/>
      <c r="E140" s="3"/>
      <c r="F140" s="3"/>
      <c r="G140" s="3"/>
      <c r="H140" s="3"/>
      <c r="I140" s="1"/>
      <c r="J140" s="1"/>
      <c r="K140" s="1"/>
      <c r="L140" s="1"/>
      <c r="M140" s="1"/>
      <c r="N140" s="1"/>
      <c r="O140" s="1"/>
      <c r="P140" s="1"/>
      <c r="Q140" s="1"/>
    </row>
    <row r="141" spans="1:17" ht="15.6" x14ac:dyDescent="0.3">
      <c r="A141" s="3"/>
      <c r="B141" s="3"/>
      <c r="C141" s="3"/>
      <c r="D141" s="3"/>
      <c r="E141" s="3"/>
      <c r="F141" s="3"/>
      <c r="G141" s="3"/>
      <c r="H141" s="3"/>
      <c r="I141" s="3"/>
      <c r="J141" s="3"/>
      <c r="K141" s="3"/>
      <c r="L141" s="3"/>
    </row>
    <row r="142" spans="1:17" ht="15.6" x14ac:dyDescent="0.3">
      <c r="A142" s="3"/>
      <c r="B142" s="3"/>
      <c r="C142" s="3"/>
      <c r="D142" s="3"/>
      <c r="E142" s="3"/>
      <c r="F142" s="3"/>
      <c r="G142" s="3"/>
      <c r="H142" s="3"/>
      <c r="I142" s="3"/>
      <c r="J142" s="3"/>
      <c r="K142" s="3"/>
      <c r="L142" s="3"/>
    </row>
    <row r="143" spans="1:17" ht="15.6" x14ac:dyDescent="0.3">
      <c r="A143" s="3"/>
      <c r="B143" s="3"/>
      <c r="C143" s="3"/>
      <c r="D143" s="3"/>
      <c r="E143" s="3"/>
      <c r="F143" s="3"/>
      <c r="G143" s="3"/>
      <c r="H143" s="3"/>
      <c r="I143" s="3"/>
      <c r="J143" s="3"/>
      <c r="K143" s="3"/>
      <c r="L143" s="3"/>
    </row>
    <row r="144" spans="1:17" ht="15.6" x14ac:dyDescent="0.3">
      <c r="A144" s="3"/>
      <c r="B144" s="3"/>
      <c r="C144" s="3"/>
      <c r="D144" s="3"/>
      <c r="E144" s="3"/>
      <c r="F144" s="3"/>
      <c r="G144" s="3"/>
      <c r="H144" s="3"/>
      <c r="I144" s="3"/>
      <c r="J144" s="3"/>
      <c r="K144" s="3"/>
      <c r="L144" s="3"/>
    </row>
    <row r="145" spans="1:12" ht="15.6" x14ac:dyDescent="0.3">
      <c r="A145" s="3"/>
      <c r="B145" s="3"/>
      <c r="C145" s="3"/>
      <c r="D145" s="3"/>
      <c r="E145" s="3"/>
      <c r="F145" s="3"/>
      <c r="G145" s="3"/>
      <c r="H145" s="3"/>
      <c r="I145" s="3"/>
      <c r="J145" s="3"/>
      <c r="K145" s="3"/>
      <c r="L145" s="3"/>
    </row>
    <row r="146" spans="1:12" ht="15.6" x14ac:dyDescent="0.3">
      <c r="A146" s="3"/>
      <c r="B146" s="3"/>
      <c r="C146" s="3"/>
      <c r="D146" s="3"/>
      <c r="E146" s="3"/>
      <c r="F146" s="3"/>
      <c r="G146" s="3"/>
      <c r="H146" s="3"/>
      <c r="I146" s="3"/>
      <c r="J146" s="3"/>
      <c r="K146" s="3"/>
      <c r="L146" s="3"/>
    </row>
    <row r="147" spans="1:12" ht="15.6" x14ac:dyDescent="0.3">
      <c r="A147" s="3"/>
      <c r="B147" s="3"/>
      <c r="C147" s="3"/>
      <c r="D147" s="3"/>
      <c r="E147" s="3"/>
      <c r="F147" s="3"/>
      <c r="G147" s="3"/>
      <c r="H147" s="3"/>
      <c r="I147" s="3"/>
      <c r="J147" s="3"/>
      <c r="K147" s="3"/>
      <c r="L147" s="3"/>
    </row>
    <row r="148" spans="1:12" ht="15.6" x14ac:dyDescent="0.3">
      <c r="A148" s="3"/>
      <c r="B148" s="3"/>
      <c r="C148" s="3"/>
      <c r="D148" s="3"/>
      <c r="E148" s="3"/>
      <c r="F148" s="3"/>
      <c r="G148" s="3"/>
      <c r="H148" s="3"/>
      <c r="I148" s="3"/>
      <c r="J148" s="3"/>
      <c r="K148" s="3"/>
      <c r="L148" s="3"/>
    </row>
    <row r="149" spans="1:12" ht="15.6" x14ac:dyDescent="0.3">
      <c r="A149" s="3"/>
      <c r="B149" s="3"/>
      <c r="C149" s="3"/>
      <c r="D149" s="3"/>
      <c r="E149" s="3"/>
      <c r="F149" s="3"/>
      <c r="G149" s="3"/>
      <c r="H149" s="3"/>
      <c r="I149" s="3"/>
      <c r="J149" s="3"/>
      <c r="K149" s="3"/>
      <c r="L149" s="3"/>
    </row>
    <row r="150" spans="1:12" ht="15.6" x14ac:dyDescent="0.3">
      <c r="A150" s="3"/>
      <c r="B150" s="3"/>
      <c r="C150" s="3"/>
      <c r="D150" s="3"/>
      <c r="E150" s="3"/>
      <c r="F150" s="3"/>
      <c r="G150" s="3"/>
      <c r="H150" s="3"/>
      <c r="I150" s="3"/>
      <c r="J150" s="3"/>
      <c r="K150" s="3"/>
      <c r="L150" s="3"/>
    </row>
    <row r="151" spans="1:12" ht="15.6" x14ac:dyDescent="0.3">
      <c r="A151" s="3"/>
      <c r="B151" s="3"/>
      <c r="C151" s="3"/>
      <c r="D151" s="3"/>
      <c r="E151" s="3"/>
      <c r="F151" s="3"/>
      <c r="G151" s="3"/>
      <c r="H151" s="3"/>
      <c r="I151" s="3"/>
      <c r="J151" s="3"/>
      <c r="K151" s="3"/>
      <c r="L151" s="3"/>
    </row>
    <row r="152" spans="1:12" ht="15.6" x14ac:dyDescent="0.3">
      <c r="A152" s="3"/>
      <c r="B152" s="3"/>
      <c r="C152" s="3"/>
      <c r="D152" s="3"/>
      <c r="E152" s="3"/>
      <c r="F152" s="3"/>
      <c r="G152" s="3"/>
      <c r="H152" s="3"/>
      <c r="I152" s="3"/>
      <c r="J152" s="3"/>
      <c r="K152" s="3"/>
      <c r="L152" s="3"/>
    </row>
    <row r="153" spans="1:12" ht="15.6" x14ac:dyDescent="0.3">
      <c r="A153" s="3"/>
      <c r="B153" s="3"/>
      <c r="C153" s="3"/>
      <c r="D153" s="3"/>
      <c r="E153" s="3"/>
      <c r="F153" s="3"/>
      <c r="G153" s="3"/>
      <c r="H153" s="3"/>
      <c r="I153" s="3"/>
      <c r="J153" s="3"/>
      <c r="K153" s="3"/>
      <c r="L153" s="3"/>
    </row>
    <row r="154" spans="1:12" ht="15.6" x14ac:dyDescent="0.3">
      <c r="A154" s="3"/>
      <c r="B154" s="3"/>
      <c r="C154" s="3"/>
      <c r="D154" s="3"/>
      <c r="E154" s="3"/>
      <c r="F154" s="3"/>
      <c r="G154" s="3"/>
      <c r="H154" s="3"/>
      <c r="I154" s="3"/>
      <c r="J154" s="3"/>
      <c r="K154" s="3"/>
      <c r="L154" s="3"/>
    </row>
    <row r="155" spans="1:12" ht="15.6" x14ac:dyDescent="0.3">
      <c r="A155" s="3"/>
      <c r="B155" s="3"/>
      <c r="C155" s="3"/>
      <c r="D155" s="3"/>
      <c r="E155" s="3"/>
      <c r="F155" s="3"/>
      <c r="G155" s="3"/>
      <c r="H155" s="3"/>
      <c r="I155" s="3"/>
      <c r="J155" s="3"/>
      <c r="K155" s="3"/>
      <c r="L155" s="3"/>
    </row>
    <row r="156" spans="1:12" ht="15.6" x14ac:dyDescent="0.3">
      <c r="A156" s="3"/>
      <c r="B156" s="3"/>
      <c r="C156" s="3"/>
      <c r="D156" s="3"/>
      <c r="E156" s="3"/>
      <c r="F156" s="3"/>
      <c r="G156" s="3"/>
      <c r="H156" s="3"/>
      <c r="I156" s="3"/>
      <c r="J156" s="3"/>
      <c r="K156" s="3"/>
      <c r="L156" s="3"/>
    </row>
    <row r="157" spans="1:12" ht="15.6" x14ac:dyDescent="0.3">
      <c r="A157" s="3"/>
      <c r="B157" s="3"/>
      <c r="C157" s="3"/>
      <c r="D157" s="3"/>
      <c r="E157" s="3"/>
      <c r="F157" s="3"/>
      <c r="G157" s="3"/>
      <c r="H157" s="3"/>
      <c r="I157" s="3"/>
      <c r="J157" s="3"/>
      <c r="K157" s="3"/>
      <c r="L157" s="3"/>
    </row>
    <row r="158" spans="1:12" ht="15.6" x14ac:dyDescent="0.3">
      <c r="A158" s="3"/>
      <c r="B158" s="3"/>
      <c r="C158" s="3"/>
      <c r="D158" s="3"/>
      <c r="E158" s="3"/>
      <c r="F158" s="3"/>
      <c r="G158" s="3"/>
      <c r="H158" s="3"/>
      <c r="I158" s="3"/>
      <c r="J158" s="3"/>
      <c r="K158" s="3"/>
      <c r="L158" s="3"/>
    </row>
    <row r="159" spans="1:12" ht="15.6" x14ac:dyDescent="0.3">
      <c r="A159" s="3"/>
      <c r="B159" s="3"/>
      <c r="C159" s="3"/>
      <c r="D159" s="3"/>
      <c r="E159" s="3"/>
      <c r="F159" s="3"/>
      <c r="G159" s="3"/>
      <c r="H159" s="3"/>
      <c r="I159" s="3"/>
      <c r="J159" s="3"/>
      <c r="K159" s="3"/>
      <c r="L159" s="3"/>
    </row>
    <row r="160" spans="1:12" ht="15.6" x14ac:dyDescent="0.3">
      <c r="A160" s="3"/>
      <c r="B160" s="3"/>
      <c r="C160" s="3"/>
      <c r="D160" s="3"/>
      <c r="E160" s="3"/>
      <c r="F160" s="3"/>
      <c r="G160" s="3"/>
      <c r="H160" s="3"/>
      <c r="I160" s="3"/>
      <c r="J160" s="3"/>
      <c r="K160" s="3"/>
      <c r="L160" s="3"/>
    </row>
    <row r="161" spans="1:12" ht="15.6" x14ac:dyDescent="0.3">
      <c r="A161" s="3"/>
      <c r="B161" s="3"/>
      <c r="C161" s="3"/>
      <c r="D161" s="3"/>
      <c r="E161" s="3"/>
      <c r="F161" s="3"/>
      <c r="G161" s="3"/>
      <c r="H161" s="3"/>
      <c r="I161" s="3"/>
      <c r="J161" s="3"/>
      <c r="K161" s="3"/>
      <c r="L161" s="3"/>
    </row>
    <row r="162" spans="1:12" ht="15.6" x14ac:dyDescent="0.3">
      <c r="A162" s="3"/>
      <c r="B162" s="3"/>
      <c r="C162" s="3"/>
      <c r="D162" s="3"/>
      <c r="E162" s="3"/>
      <c r="F162" s="3"/>
      <c r="G162" s="3"/>
      <c r="H162" s="3"/>
      <c r="I162" s="3"/>
      <c r="J162" s="3"/>
      <c r="K162" s="3"/>
      <c r="L162" s="3"/>
    </row>
    <row r="163" spans="1:12" ht="15.6" x14ac:dyDescent="0.3">
      <c r="A163" s="3"/>
      <c r="B163" s="3"/>
      <c r="C163" s="3"/>
      <c r="D163" s="3"/>
      <c r="E163" s="3"/>
      <c r="F163" s="3"/>
      <c r="G163" s="3"/>
      <c r="H163" s="3"/>
      <c r="I163" s="3"/>
      <c r="J163" s="3"/>
      <c r="K163" s="3"/>
      <c r="L163" s="3"/>
    </row>
    <row r="164" spans="1:12" ht="15.6" x14ac:dyDescent="0.3">
      <c r="A164" s="3"/>
      <c r="B164" s="3"/>
      <c r="C164" s="3"/>
      <c r="D164" s="3"/>
      <c r="E164" s="3"/>
      <c r="F164" s="3"/>
      <c r="G164" s="3"/>
      <c r="H164" s="3"/>
      <c r="I164" s="3"/>
      <c r="J164" s="3"/>
      <c r="K164" s="3"/>
      <c r="L164" s="3"/>
    </row>
    <row r="165" spans="1:12" ht="15.6" x14ac:dyDescent="0.3">
      <c r="A165" s="3"/>
      <c r="B165" s="3"/>
      <c r="C165" s="3"/>
      <c r="D165" s="3"/>
      <c r="E165" s="3"/>
      <c r="F165" s="3"/>
      <c r="G165" s="3"/>
      <c r="H165" s="3"/>
      <c r="I165" s="3"/>
      <c r="J165" s="3"/>
      <c r="K165" s="3"/>
      <c r="L165" s="3"/>
    </row>
    <row r="166" spans="1:12" ht="15.6" x14ac:dyDescent="0.3">
      <c r="A166" s="3"/>
      <c r="B166" s="3"/>
      <c r="C166" s="3"/>
      <c r="D166" s="3"/>
      <c r="E166" s="3"/>
      <c r="F166" s="3"/>
      <c r="G166" s="3"/>
      <c r="H166" s="3"/>
      <c r="I166" s="3"/>
      <c r="J166" s="3"/>
      <c r="K166" s="3"/>
      <c r="L166" s="3"/>
    </row>
    <row r="167" spans="1:12" ht="15.6" x14ac:dyDescent="0.3">
      <c r="A167" s="3"/>
      <c r="B167" s="3"/>
      <c r="C167" s="3"/>
      <c r="D167" s="3"/>
      <c r="E167" s="3"/>
      <c r="F167" s="3"/>
      <c r="G167" s="3"/>
      <c r="H167" s="3"/>
      <c r="I167" s="3"/>
      <c r="J167" s="3"/>
      <c r="K167" s="3"/>
      <c r="L167" s="3"/>
    </row>
    <row r="168" spans="1:12" ht="15.6" x14ac:dyDescent="0.3">
      <c r="A168" s="3"/>
      <c r="B168" s="3"/>
      <c r="C168" s="3"/>
      <c r="D168" s="3"/>
      <c r="E168" s="3"/>
      <c r="F168" s="3"/>
      <c r="G168" s="3"/>
      <c r="H168" s="3"/>
      <c r="I168" s="3"/>
      <c r="J168" s="3"/>
      <c r="K168" s="3"/>
      <c r="L168" s="3"/>
    </row>
    <row r="169" spans="1:12" ht="15.6" x14ac:dyDescent="0.3">
      <c r="A169" s="3"/>
      <c r="B169" s="3"/>
      <c r="C169" s="3"/>
      <c r="D169" s="3"/>
      <c r="E169" s="3"/>
      <c r="F169" s="3"/>
      <c r="G169" s="3"/>
      <c r="H169" s="3"/>
      <c r="I169" s="3"/>
      <c r="J169" s="3"/>
      <c r="K169" s="3"/>
      <c r="L169" s="3"/>
    </row>
    <row r="170" spans="1:12" ht="15.6" x14ac:dyDescent="0.3">
      <c r="A170" s="3"/>
      <c r="B170" s="3"/>
      <c r="C170" s="3"/>
      <c r="D170" s="3"/>
      <c r="E170" s="3"/>
      <c r="F170" s="3"/>
      <c r="G170" s="3"/>
      <c r="H170" s="3"/>
      <c r="I170" s="3"/>
      <c r="J170" s="3"/>
      <c r="K170" s="3"/>
      <c r="L170" s="3"/>
    </row>
    <row r="171" spans="1:12" ht="15.6" x14ac:dyDescent="0.3">
      <c r="A171" s="3"/>
      <c r="B171" s="3"/>
      <c r="C171" s="3"/>
      <c r="D171" s="3"/>
      <c r="E171" s="3"/>
      <c r="F171" s="3"/>
      <c r="G171" s="3"/>
      <c r="H171" s="3"/>
      <c r="I171" s="3"/>
      <c r="J171" s="3"/>
      <c r="K171" s="3"/>
      <c r="L171" s="3"/>
    </row>
    <row r="172" spans="1:12" ht="15.6" x14ac:dyDescent="0.3">
      <c r="A172" s="3"/>
      <c r="B172" s="3"/>
      <c r="C172" s="3"/>
      <c r="D172" s="3"/>
      <c r="E172" s="3"/>
      <c r="F172" s="3"/>
      <c r="G172" s="3"/>
      <c r="H172" s="3"/>
      <c r="I172" s="3"/>
      <c r="J172" s="3"/>
      <c r="K172" s="3"/>
      <c r="L172" s="3"/>
    </row>
    <row r="173" spans="1:12" ht="15.6" x14ac:dyDescent="0.3">
      <c r="A173" s="3"/>
      <c r="B173" s="3"/>
      <c r="C173" s="3"/>
      <c r="D173" s="3"/>
      <c r="E173" s="3"/>
      <c r="F173" s="3"/>
      <c r="G173" s="3"/>
      <c r="H173" s="3"/>
      <c r="I173" s="3"/>
      <c r="J173" s="3"/>
      <c r="K173" s="3"/>
      <c r="L173" s="3"/>
    </row>
    <row r="174" spans="1:12" ht="15.6" x14ac:dyDescent="0.3">
      <c r="A174" s="3"/>
      <c r="B174" s="3"/>
      <c r="C174" s="3"/>
      <c r="D174" s="3"/>
      <c r="E174" s="3"/>
      <c r="F174" s="3"/>
      <c r="G174" s="3"/>
      <c r="H174" s="3"/>
      <c r="I174" s="3"/>
      <c r="J174" s="3"/>
      <c r="K174" s="3"/>
      <c r="L174" s="3"/>
    </row>
    <row r="175" spans="1:12" ht="15.6" x14ac:dyDescent="0.3">
      <c r="I175" s="3"/>
      <c r="J175" s="3"/>
      <c r="K175" s="3"/>
      <c r="L175" s="3"/>
    </row>
    <row r="176" spans="1:12" ht="15.6" x14ac:dyDescent="0.3">
      <c r="I176" s="3"/>
      <c r="J176" s="3"/>
      <c r="K176" s="3"/>
      <c r="L176" s="3"/>
    </row>
    <row r="177" spans="9:12" ht="15.6" x14ac:dyDescent="0.3">
      <c r="I177" s="3"/>
      <c r="J177" s="3"/>
      <c r="K177" s="3"/>
      <c r="L177" s="3"/>
    </row>
    <row r="178" spans="9:12" ht="15.6" x14ac:dyDescent="0.3">
      <c r="I178" s="3"/>
      <c r="J178" s="3"/>
      <c r="K178" s="3"/>
      <c r="L178" s="3"/>
    </row>
    <row r="179" spans="9:12" ht="15.6" x14ac:dyDescent="0.3">
      <c r="I179" s="3"/>
      <c r="J179" s="3"/>
      <c r="K179" s="3"/>
      <c r="L179" s="3"/>
    </row>
    <row r="180" spans="9:12" ht="15.6" x14ac:dyDescent="0.3">
      <c r="I180" s="3"/>
      <c r="J180" s="3"/>
      <c r="K180" s="3"/>
      <c r="L180" s="3"/>
    </row>
    <row r="181" spans="9:12" ht="15.6" x14ac:dyDescent="0.3">
      <c r="I181" s="3"/>
      <c r="J181" s="3"/>
      <c r="K181" s="3"/>
      <c r="L181" s="3"/>
    </row>
    <row r="182" spans="9:12" ht="15.6" x14ac:dyDescent="0.3">
      <c r="I182" s="3"/>
      <c r="J182" s="3"/>
      <c r="K182" s="3"/>
      <c r="L182" s="3"/>
    </row>
    <row r="183" spans="9:12" ht="15.6" x14ac:dyDescent="0.3">
      <c r="I183" s="3"/>
      <c r="J183" s="3"/>
      <c r="K183" s="3"/>
      <c r="L183" s="3"/>
    </row>
    <row r="184" spans="9:12" ht="15.6" x14ac:dyDescent="0.3">
      <c r="I184" s="3"/>
      <c r="J184" s="3"/>
      <c r="K184" s="3"/>
      <c r="L184" s="3"/>
    </row>
    <row r="185" spans="9:12" ht="15.6" x14ac:dyDescent="0.3">
      <c r="I185" s="3"/>
      <c r="J185" s="3"/>
      <c r="K185" s="3"/>
      <c r="L185" s="3"/>
    </row>
    <row r="186" spans="9:12" ht="15.6" x14ac:dyDescent="0.3">
      <c r="I186" s="3"/>
      <c r="J186" s="3"/>
      <c r="K186" s="3"/>
      <c r="L186" s="3"/>
    </row>
    <row r="187" spans="9:12" ht="15.6" x14ac:dyDescent="0.3">
      <c r="I187" s="3"/>
      <c r="J187" s="3"/>
      <c r="K187" s="3"/>
      <c r="L187" s="3"/>
    </row>
  </sheetData>
  <sheetProtection selectLockedCells="1"/>
  <mergeCells count="6">
    <mergeCell ref="B55:I55"/>
    <mergeCell ref="A20:I20"/>
    <mergeCell ref="A26:I26"/>
    <mergeCell ref="A57:I57"/>
    <mergeCell ref="A22:I22"/>
    <mergeCell ref="A25:I25"/>
  </mergeCells>
  <printOptions horizontalCentered="1"/>
  <pageMargins left="0.7" right="0.7" top="0.75" bottom="0.75" header="0.3" footer="0.3"/>
  <pageSetup scale="50" orientation="landscape" horizontalDpi="4294967293" r:id="rId1"/>
  <rowBreaks count="1" manualBreakCount="1">
    <brk id="26" max="7" man="1"/>
  </rowBreaks>
  <ignoredErrors>
    <ignoredError sqref="E51:E52 E48:E5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
  <sheetViews>
    <sheetView zoomScale="60" zoomScaleNormal="60" zoomScaleSheetLayoutView="70" workbookViewId="0"/>
  </sheetViews>
  <sheetFormatPr defaultRowHeight="14.4" x14ac:dyDescent="0.3"/>
  <cols>
    <col min="1" max="1" width="47.33203125" customWidth="1"/>
    <col min="2" max="2" width="29.109375" customWidth="1"/>
    <col min="3" max="6" width="20.5546875" customWidth="1"/>
    <col min="7" max="8" width="23" customWidth="1"/>
    <col min="10" max="10" width="41.6640625" customWidth="1"/>
    <col min="12" max="12" width="11.33203125" customWidth="1"/>
    <col min="14" max="14" width="14.33203125" bestFit="1" customWidth="1"/>
  </cols>
  <sheetData>
    <row r="1" spans="1:12" ht="24.75" customHeight="1" x14ac:dyDescent="0.3">
      <c r="A1" s="2" t="s">
        <v>109</v>
      </c>
      <c r="B1" s="5"/>
      <c r="C1" s="5"/>
      <c r="D1" s="5"/>
      <c r="E1" s="5"/>
      <c r="F1" s="5"/>
      <c r="G1" s="28"/>
      <c r="H1" s="28"/>
    </row>
    <row r="2" spans="1:12" ht="24.75" customHeight="1" x14ac:dyDescent="0.3">
      <c r="A2" s="43" t="s">
        <v>124</v>
      </c>
      <c r="B2" s="5"/>
      <c r="C2" s="5"/>
      <c r="D2" s="5"/>
      <c r="E2" s="5"/>
      <c r="F2" s="5"/>
      <c r="G2" s="28"/>
      <c r="H2" s="28"/>
    </row>
    <row r="3" spans="1:12" ht="24.75" customHeight="1" x14ac:dyDescent="0.3">
      <c r="A3" s="74">
        <f>TOTALALA!A10</f>
        <v>45016</v>
      </c>
      <c r="C3" s="5"/>
      <c r="D3" s="5"/>
      <c r="E3" s="5"/>
      <c r="F3" s="5"/>
      <c r="G3" s="28"/>
      <c r="H3" s="28"/>
    </row>
    <row r="4" spans="1:12" ht="13.5" customHeight="1" x14ac:dyDescent="0.3">
      <c r="A4" s="5"/>
      <c r="B4" s="5"/>
      <c r="C4" s="5"/>
      <c r="D4" s="5"/>
      <c r="E4" s="5"/>
      <c r="F4" s="5"/>
      <c r="G4" s="28"/>
      <c r="H4" s="28"/>
    </row>
    <row r="5" spans="1:12" s="110" customFormat="1" ht="24.75" customHeight="1" x14ac:dyDescent="0.3">
      <c r="A5" s="128" t="s">
        <v>49</v>
      </c>
      <c r="B5" s="129"/>
      <c r="C5" s="130" t="s">
        <v>125</v>
      </c>
      <c r="D5" s="130" t="s">
        <v>125</v>
      </c>
      <c r="E5" s="130" t="s">
        <v>125</v>
      </c>
      <c r="F5" s="130" t="s">
        <v>2</v>
      </c>
      <c r="G5" s="131" t="s">
        <v>9</v>
      </c>
      <c r="H5" s="130" t="s">
        <v>13</v>
      </c>
    </row>
    <row r="6" spans="1:12" s="110" customFormat="1" ht="41.25" customHeight="1" x14ac:dyDescent="0.3">
      <c r="A6" s="132"/>
      <c r="B6" s="129"/>
      <c r="C6" s="133" t="s">
        <v>8</v>
      </c>
      <c r="D6" s="133" t="s">
        <v>1</v>
      </c>
      <c r="E6" s="133" t="s">
        <v>2</v>
      </c>
      <c r="F6" s="133" t="s">
        <v>3</v>
      </c>
      <c r="G6" s="134" t="s">
        <v>8</v>
      </c>
      <c r="H6" s="133" t="str">
        <f>TOTALALA!H14</f>
        <v>FY23 - FY22</v>
      </c>
      <c r="J6" s="170"/>
    </row>
    <row r="7" spans="1:12" ht="22.35" customHeight="1" x14ac:dyDescent="0.3">
      <c r="A7" s="20" t="s">
        <v>192</v>
      </c>
      <c r="B7" s="164"/>
      <c r="C7" s="164">
        <v>2663313.66</v>
      </c>
      <c r="D7" s="164">
        <v>2774274.9999999977</v>
      </c>
      <c r="E7" s="164">
        <f>C7-D7</f>
        <v>-110961.33999999752</v>
      </c>
      <c r="F7" s="142">
        <f>E7/D7</f>
        <v>-3.9996518009208754E-2</v>
      </c>
      <c r="G7" s="164">
        <v>2603902.4600000004</v>
      </c>
      <c r="H7" s="164">
        <f>C7-G7</f>
        <v>59411.199999999721</v>
      </c>
      <c r="J7" s="232"/>
      <c r="K7" s="171"/>
      <c r="L7" s="173"/>
    </row>
    <row r="8" spans="1:12" ht="22.35" customHeight="1" x14ac:dyDescent="0.3">
      <c r="A8" s="20" t="s">
        <v>110</v>
      </c>
      <c r="B8" s="164"/>
      <c r="C8" s="164">
        <v>1267977.6299999999</v>
      </c>
      <c r="D8" s="164">
        <v>1415191.5233333337</v>
      </c>
      <c r="E8" s="164">
        <f t="shared" ref="E8:E22" si="0">C8-D8</f>
        <v>-147213.89333333378</v>
      </c>
      <c r="F8" s="142">
        <f t="shared" ref="F8:F21" si="1">E8/D8</f>
        <v>-0.10402400728530867</v>
      </c>
      <c r="G8" s="164">
        <v>1439560.1099999999</v>
      </c>
      <c r="H8" s="164">
        <f t="shared" ref="H8:H22" si="2">C8-G8</f>
        <v>-171582.47999999998</v>
      </c>
      <c r="J8" s="171"/>
    </row>
    <row r="9" spans="1:12" ht="22.35" customHeight="1" x14ac:dyDescent="0.3">
      <c r="A9" s="20" t="s">
        <v>193</v>
      </c>
      <c r="B9" s="164"/>
      <c r="C9" s="164">
        <v>-96268.390000000247</v>
      </c>
      <c r="D9" s="164">
        <v>349449.82661420002</v>
      </c>
      <c r="E9" s="164">
        <f t="shared" si="0"/>
        <v>-445718.21661420027</v>
      </c>
      <c r="F9" s="142">
        <f t="shared" si="1"/>
        <v>-1.2754855852490738</v>
      </c>
      <c r="G9" s="164">
        <v>1024987.0800000001</v>
      </c>
      <c r="H9" s="164">
        <f t="shared" si="2"/>
        <v>-1121255.4700000002</v>
      </c>
      <c r="J9" s="171"/>
    </row>
    <row r="10" spans="1:12" ht="22.35" customHeight="1" x14ac:dyDescent="0.3">
      <c r="A10" s="20" t="s">
        <v>61</v>
      </c>
      <c r="B10" s="164"/>
      <c r="C10" s="164">
        <v>308307.01</v>
      </c>
      <c r="D10" s="164">
        <v>471250</v>
      </c>
      <c r="E10" s="164">
        <f t="shared" si="0"/>
        <v>-162942.99</v>
      </c>
      <c r="F10" s="142">
        <f t="shared" si="1"/>
        <v>-0.34576761803713524</v>
      </c>
      <c r="G10" s="164">
        <v>91661.29</v>
      </c>
      <c r="H10" s="164">
        <f t="shared" si="2"/>
        <v>216645.72000000003</v>
      </c>
      <c r="J10" s="171"/>
      <c r="L10" s="171"/>
    </row>
    <row r="11" spans="1:12" ht="22.35" customHeight="1" x14ac:dyDescent="0.3">
      <c r="A11" s="20" t="s">
        <v>194</v>
      </c>
      <c r="B11" s="164"/>
      <c r="C11" s="164">
        <v>-1321780.9500000002</v>
      </c>
      <c r="D11" s="164">
        <v>-450931.04455958016</v>
      </c>
      <c r="E11" s="164">
        <f t="shared" si="0"/>
        <v>-870849.90544042003</v>
      </c>
      <c r="F11" s="142">
        <f t="shared" si="1"/>
        <v>1.931226328165031</v>
      </c>
      <c r="G11" s="164">
        <v>-629970.17999999993</v>
      </c>
      <c r="H11" s="164">
        <f t="shared" si="2"/>
        <v>-691810.77000000025</v>
      </c>
      <c r="J11" s="171"/>
    </row>
    <row r="12" spans="1:12" ht="22.35" customHeight="1" x14ac:dyDescent="0.3">
      <c r="A12" s="20" t="s">
        <v>115</v>
      </c>
      <c r="B12" s="164"/>
      <c r="C12" s="164">
        <v>102559.03</v>
      </c>
      <c r="D12" s="164">
        <v>106971.66666666669</v>
      </c>
      <c r="E12" s="164">
        <f t="shared" ref="E12" si="3">C12-D12</f>
        <v>-4412.6366666666872</v>
      </c>
      <c r="F12" s="142">
        <f t="shared" ref="F12" si="4">E12/D12</f>
        <v>-4.1250518049951106E-2</v>
      </c>
      <c r="G12" s="164">
        <v>78102.22</v>
      </c>
      <c r="H12" s="164">
        <f t="shared" ref="H12" si="5">C12-G12</f>
        <v>24456.809999999998</v>
      </c>
      <c r="J12" s="171"/>
    </row>
    <row r="13" spans="1:12" ht="22.35" customHeight="1" x14ac:dyDescent="0.3">
      <c r="A13" s="20" t="s">
        <v>195</v>
      </c>
      <c r="B13" s="164"/>
      <c r="C13" s="164">
        <v>35413.99</v>
      </c>
      <c r="D13" s="164">
        <v>24440.66673380688</v>
      </c>
      <c r="E13" s="164">
        <f t="shared" ref="E13" si="6">C13-D13</f>
        <v>10973.323266193118</v>
      </c>
      <c r="F13" s="142">
        <f t="shared" ref="F13" si="7">E13/D13</f>
        <v>0.44897806535754486</v>
      </c>
      <c r="G13" s="164">
        <v>198944.84999999998</v>
      </c>
      <c r="H13" s="164">
        <f t="shared" ref="H13" si="8">C13-G13</f>
        <v>-163530.85999999999</v>
      </c>
      <c r="J13" s="171"/>
    </row>
    <row r="14" spans="1:12" ht="22.35" customHeight="1" x14ac:dyDescent="0.3">
      <c r="A14" s="20" t="s">
        <v>46</v>
      </c>
      <c r="B14" s="164"/>
      <c r="C14" s="164">
        <v>748851.57000000018</v>
      </c>
      <c r="D14" s="164">
        <v>931950.65147855179</v>
      </c>
      <c r="E14" s="164">
        <f t="shared" si="0"/>
        <v>-183099.08147855161</v>
      </c>
      <c r="F14" s="142">
        <f t="shared" si="1"/>
        <v>-0.19646864475931483</v>
      </c>
      <c r="G14" s="164">
        <v>1441670.3900000001</v>
      </c>
      <c r="H14" s="164">
        <f t="shared" si="2"/>
        <v>-692818.82</v>
      </c>
      <c r="I14" s="138"/>
      <c r="L14" s="171"/>
    </row>
    <row r="15" spans="1:12" ht="22.35" customHeight="1" x14ac:dyDescent="0.3">
      <c r="A15" s="20" t="s">
        <v>47</v>
      </c>
      <c r="B15" s="164"/>
      <c r="C15" s="164">
        <v>17215.300000000003</v>
      </c>
      <c r="D15" s="164">
        <v>9084.8333333333358</v>
      </c>
      <c r="E15" s="164">
        <f t="shared" si="0"/>
        <v>8130.4666666666672</v>
      </c>
      <c r="F15" s="142">
        <f t="shared" si="1"/>
        <v>0.89494945788768809</v>
      </c>
      <c r="G15" s="164">
        <v>10993.93</v>
      </c>
      <c r="H15" s="164">
        <f t="shared" si="2"/>
        <v>6221.3700000000026</v>
      </c>
      <c r="J15" s="171"/>
      <c r="L15" s="172"/>
    </row>
    <row r="16" spans="1:12" ht="22.35" customHeight="1" x14ac:dyDescent="0.3">
      <c r="A16" s="20" t="s">
        <v>48</v>
      </c>
      <c r="B16" s="164"/>
      <c r="C16" s="164">
        <v>440392.36</v>
      </c>
      <c r="D16" s="164">
        <v>528341.33333333337</v>
      </c>
      <c r="E16" s="164">
        <f t="shared" si="0"/>
        <v>-87948.973333333386</v>
      </c>
      <c r="F16" s="142">
        <f t="shared" si="1"/>
        <v>-0.16646241318743446</v>
      </c>
      <c r="G16" s="164">
        <v>242122.89</v>
      </c>
      <c r="H16" s="164">
        <f t="shared" si="2"/>
        <v>198269.46999999997</v>
      </c>
      <c r="J16" s="171" t="s">
        <v>60</v>
      </c>
      <c r="L16" s="171"/>
    </row>
    <row r="17" spans="1:13" ht="22.35" customHeight="1" x14ac:dyDescent="0.3">
      <c r="A17" s="20" t="s">
        <v>71</v>
      </c>
      <c r="B17" s="164"/>
      <c r="C17" s="164">
        <v>2159.85</v>
      </c>
      <c r="D17" s="164">
        <v>29166.666666666693</v>
      </c>
      <c r="E17" s="164">
        <f t="shared" si="0"/>
        <v>-27006.816666666695</v>
      </c>
      <c r="F17" s="142">
        <f t="shared" si="1"/>
        <v>-0.9259480000000001</v>
      </c>
      <c r="G17" s="164">
        <v>8732.85</v>
      </c>
      <c r="H17" s="164">
        <f t="shared" si="2"/>
        <v>-6573</v>
      </c>
      <c r="J17" s="171"/>
      <c r="L17" s="171"/>
    </row>
    <row r="18" spans="1:13" ht="22.35" customHeight="1" x14ac:dyDescent="0.3">
      <c r="A18" s="20" t="s">
        <v>58</v>
      </c>
      <c r="B18" s="164"/>
      <c r="C18" s="164">
        <v>603510.19999999995</v>
      </c>
      <c r="D18" s="164">
        <v>682500</v>
      </c>
      <c r="E18" s="164">
        <f t="shared" si="0"/>
        <v>-78989.800000000047</v>
      </c>
      <c r="F18" s="142">
        <f t="shared" si="1"/>
        <v>-0.11573597069597076</v>
      </c>
      <c r="G18" s="164">
        <f>2046328.27-G19</f>
        <v>546328.27</v>
      </c>
      <c r="H18" s="164">
        <f t="shared" si="2"/>
        <v>57181.929999999935</v>
      </c>
      <c r="J18" s="171"/>
    </row>
    <row r="19" spans="1:13" ht="22.35" customHeight="1" x14ac:dyDescent="0.3">
      <c r="A19" s="20" t="s">
        <v>87</v>
      </c>
      <c r="B19" s="164"/>
      <c r="C19" s="164">
        <v>0</v>
      </c>
      <c r="D19" s="164">
        <v>0</v>
      </c>
      <c r="E19" s="164">
        <f t="shared" si="0"/>
        <v>0</v>
      </c>
      <c r="F19" s="142">
        <v>0</v>
      </c>
      <c r="G19" s="164">
        <v>1500000</v>
      </c>
      <c r="H19" s="164">
        <f t="shared" si="2"/>
        <v>-1500000</v>
      </c>
      <c r="J19" s="171"/>
    </row>
    <row r="20" spans="1:13" ht="22.35" customHeight="1" x14ac:dyDescent="0.3">
      <c r="A20" s="20" t="s">
        <v>123</v>
      </c>
      <c r="B20" s="164"/>
      <c r="C20" s="164">
        <v>1248178.6399999999</v>
      </c>
      <c r="D20" s="164">
        <v>229392.33333333337</v>
      </c>
      <c r="E20" s="164">
        <f t="shared" si="0"/>
        <v>1018786.3066666665</v>
      </c>
      <c r="F20" s="142">
        <f t="shared" si="1"/>
        <v>4.4412395648212586</v>
      </c>
      <c r="G20" s="164">
        <v>326987.33999999997</v>
      </c>
      <c r="H20" s="164">
        <f t="shared" si="2"/>
        <v>921191.29999999993</v>
      </c>
      <c r="J20" s="171"/>
      <c r="L20" s="171"/>
    </row>
    <row r="21" spans="1:13" ht="22.35" customHeight="1" x14ac:dyDescent="0.3">
      <c r="A21" s="166" t="s">
        <v>14</v>
      </c>
      <c r="B21" s="213"/>
      <c r="C21" s="164">
        <f>5540653.44+4.24</f>
        <v>5540657.6800000006</v>
      </c>
      <c r="D21" s="164">
        <v>2697499.9999999977</v>
      </c>
      <c r="E21" s="164">
        <f t="shared" si="0"/>
        <v>2843157.680000003</v>
      </c>
      <c r="F21" s="142">
        <f t="shared" si="1"/>
        <v>1.0539972863762763</v>
      </c>
      <c r="G21" s="164">
        <f>826600.94+2.11</f>
        <v>826603.04999999993</v>
      </c>
      <c r="H21" s="164">
        <f t="shared" si="2"/>
        <v>4714054.6300000008</v>
      </c>
      <c r="J21" s="171"/>
      <c r="L21" s="171"/>
    </row>
    <row r="22" spans="1:13" ht="22.35" customHeight="1" x14ac:dyDescent="0.3">
      <c r="A22" s="166" t="s">
        <v>150</v>
      </c>
      <c r="B22" s="164"/>
      <c r="C22" s="164">
        <v>0</v>
      </c>
      <c r="D22" s="164">
        <v>0</v>
      </c>
      <c r="E22" s="164">
        <f t="shared" si="0"/>
        <v>0</v>
      </c>
      <c r="F22" s="142">
        <v>0</v>
      </c>
      <c r="G22" s="164">
        <v>2000000</v>
      </c>
      <c r="H22" s="164">
        <f t="shared" si="2"/>
        <v>-2000000</v>
      </c>
      <c r="J22" s="171"/>
      <c r="L22" s="171"/>
    </row>
    <row r="23" spans="1:13" ht="22.35" customHeight="1" thickBot="1" x14ac:dyDescent="0.35">
      <c r="A23" s="36" t="s">
        <v>62</v>
      </c>
      <c r="B23" s="160"/>
      <c r="C23" s="165">
        <f>SUM(C7:C22)</f>
        <v>11560487.58</v>
      </c>
      <c r="D23" s="165">
        <f>SUM(D7:D22)</f>
        <v>9798583.4569336418</v>
      </c>
      <c r="E23" s="160">
        <f>SUM(E7:E22)</f>
        <v>1761904.1230663592</v>
      </c>
      <c r="F23" s="161">
        <f>+E23/D23</f>
        <v>0.17981212598843624</v>
      </c>
      <c r="G23" s="165">
        <f>SUM(G7:G22)</f>
        <v>11710626.550000001</v>
      </c>
      <c r="H23" s="165">
        <f>SUM(H7:H22)</f>
        <v>-150138.96999999974</v>
      </c>
      <c r="J23" s="173"/>
      <c r="L23" s="171"/>
    </row>
    <row r="24" spans="1:13" ht="22.35" customHeight="1" x14ac:dyDescent="0.3">
      <c r="A24" s="163"/>
      <c r="B24" s="217"/>
      <c r="C24" s="217"/>
      <c r="D24" s="217"/>
      <c r="E24" s="217"/>
      <c r="F24" s="218"/>
      <c r="G24" s="217"/>
      <c r="H24" s="217"/>
      <c r="J24" s="173"/>
      <c r="L24" s="171"/>
    </row>
    <row r="25" spans="1:13" ht="233.4" customHeight="1" x14ac:dyDescent="0.3">
      <c r="A25" s="270" t="s">
        <v>168</v>
      </c>
      <c r="B25" s="271"/>
      <c r="C25" s="271"/>
      <c r="D25" s="271"/>
      <c r="E25" s="271"/>
      <c r="F25" s="271"/>
      <c r="G25" s="271"/>
      <c r="H25" s="271"/>
      <c r="J25" s="201"/>
      <c r="L25" s="171"/>
    </row>
    <row r="26" spans="1:13" ht="24.9" customHeight="1" x14ac:dyDescent="0.3">
      <c r="A26" s="40" t="s">
        <v>86</v>
      </c>
      <c r="B26" s="4"/>
      <c r="C26" s="4"/>
      <c r="D26" s="6"/>
      <c r="E26" s="6"/>
      <c r="F26" s="8"/>
      <c r="G26" s="6"/>
      <c r="H26" s="4"/>
      <c r="J26" s="231"/>
      <c r="L26" s="110"/>
    </row>
    <row r="27" spans="1:13" ht="181.5" customHeight="1" x14ac:dyDescent="0.3">
      <c r="A27" s="268" t="s">
        <v>183</v>
      </c>
      <c r="B27" s="269"/>
      <c r="C27" s="269"/>
      <c r="D27" s="269"/>
      <c r="E27" s="269"/>
      <c r="F27" s="269"/>
      <c r="G27" s="269"/>
      <c r="H27" s="269"/>
      <c r="J27" s="263" t="s">
        <v>60</v>
      </c>
    </row>
    <row r="28" spans="1:13" ht="12.6" customHeight="1" x14ac:dyDescent="0.35">
      <c r="A28" s="270"/>
      <c r="B28" s="272"/>
      <c r="C28" s="272"/>
      <c r="D28" s="272"/>
      <c r="E28" s="272"/>
      <c r="F28" s="272"/>
      <c r="G28" s="272"/>
      <c r="I28" s="1"/>
      <c r="J28" s="1"/>
      <c r="K28" s="1"/>
      <c r="L28" s="110"/>
      <c r="M28" s="1"/>
    </row>
    <row r="29" spans="1:13" ht="24.9" customHeight="1" x14ac:dyDescent="0.3">
      <c r="A29" s="40" t="s">
        <v>111</v>
      </c>
    </row>
    <row r="30" spans="1:13" ht="54.6" customHeight="1" x14ac:dyDescent="0.3">
      <c r="A30" s="268" t="s">
        <v>169</v>
      </c>
      <c r="B30" s="269"/>
      <c r="C30" s="269"/>
      <c r="D30" s="269"/>
      <c r="E30" s="269"/>
      <c r="F30" s="269"/>
      <c r="G30" s="269"/>
      <c r="H30" s="269"/>
      <c r="J30" s="201"/>
    </row>
    <row r="31" spans="1:13" ht="15.6" customHeight="1" x14ac:dyDescent="0.3">
      <c r="A31" s="180"/>
      <c r="H31">
        <v>3</v>
      </c>
      <c r="J31" s="201"/>
    </row>
    <row r="32" spans="1:13" ht="18" customHeight="1" x14ac:dyDescent="0.3">
      <c r="A32" s="40" t="s">
        <v>57</v>
      </c>
      <c r="J32" s="261"/>
    </row>
    <row r="33" spans="1:17" ht="339" customHeight="1" x14ac:dyDescent="0.3">
      <c r="A33" s="273" t="s">
        <v>196</v>
      </c>
      <c r="B33" s="269"/>
      <c r="C33" s="269"/>
      <c r="D33" s="269"/>
      <c r="E33" s="269"/>
      <c r="F33" s="269"/>
      <c r="G33" s="269"/>
      <c r="H33" s="269"/>
      <c r="J33" s="170"/>
    </row>
    <row r="34" spans="1:17" ht="20.399999999999999" customHeight="1" x14ac:dyDescent="0.35">
      <c r="A34" s="40" t="s">
        <v>64</v>
      </c>
      <c r="I34" s="1"/>
    </row>
    <row r="35" spans="1:17" ht="51" customHeight="1" x14ac:dyDescent="0.3">
      <c r="A35" s="268" t="s">
        <v>170</v>
      </c>
      <c r="B35" s="269"/>
      <c r="C35" s="269"/>
      <c r="D35" s="269"/>
      <c r="E35" s="269"/>
      <c r="F35" s="269"/>
      <c r="G35" s="269"/>
      <c r="H35" s="269"/>
      <c r="J35" s="162" t="s">
        <v>60</v>
      </c>
    </row>
    <row r="36" spans="1:17" ht="19.95" customHeight="1" x14ac:dyDescent="0.3">
      <c r="A36" s="180"/>
      <c r="B36" s="253"/>
      <c r="C36" s="253"/>
      <c r="D36" s="253"/>
      <c r="E36" s="253"/>
      <c r="F36" s="253"/>
      <c r="G36" s="253"/>
      <c r="H36" s="253"/>
      <c r="J36" s="162"/>
    </row>
    <row r="37" spans="1:17" ht="18.600000000000001" customHeight="1" x14ac:dyDescent="0.35">
      <c r="A37" s="40" t="s">
        <v>40</v>
      </c>
      <c r="I37" s="1"/>
    </row>
    <row r="38" spans="1:17" ht="34.35" customHeight="1" x14ac:dyDescent="0.3">
      <c r="A38" s="268" t="s">
        <v>171</v>
      </c>
      <c r="B38" s="269"/>
      <c r="C38" s="269"/>
      <c r="D38" s="269"/>
      <c r="E38" s="269"/>
      <c r="F38" s="269"/>
      <c r="G38" s="269"/>
      <c r="H38" s="269"/>
      <c r="J38" s="268"/>
      <c r="K38" s="269"/>
      <c r="L38" s="269"/>
      <c r="M38" s="269"/>
      <c r="N38" s="269"/>
      <c r="O38" s="269"/>
      <c r="P38" s="269"/>
      <c r="Q38" s="269"/>
    </row>
    <row r="39" spans="1:17" ht="9" customHeight="1" x14ac:dyDescent="0.3">
      <c r="A39" s="40"/>
      <c r="B39" s="25"/>
      <c r="C39" s="25"/>
      <c r="D39" s="21"/>
      <c r="E39" s="21"/>
      <c r="F39" s="22"/>
      <c r="G39" s="21"/>
      <c r="H39" s="25"/>
    </row>
    <row r="40" spans="1:17" s="24" customFormat="1" ht="9.6" customHeight="1" x14ac:dyDescent="0.3">
      <c r="A40" s="41"/>
      <c r="B40" s="25"/>
      <c r="C40" s="21"/>
      <c r="D40" s="26"/>
      <c r="E40" s="26"/>
      <c r="F40" s="27"/>
      <c r="G40" s="26"/>
      <c r="H40" s="32"/>
    </row>
    <row r="41" spans="1:17" ht="20.100000000000001" customHeight="1" x14ac:dyDescent="0.3">
      <c r="A41" s="33" t="s">
        <v>0</v>
      </c>
      <c r="B41" s="34"/>
      <c r="C41" s="130" t="s">
        <v>125</v>
      </c>
      <c r="D41" s="130" t="s">
        <v>125</v>
      </c>
      <c r="E41" s="130" t="s">
        <v>125</v>
      </c>
      <c r="F41" s="11" t="s">
        <v>2</v>
      </c>
      <c r="G41" s="10" t="s">
        <v>9</v>
      </c>
      <c r="H41" s="11" t="s">
        <v>13</v>
      </c>
    </row>
    <row r="42" spans="1:17" ht="20.100000000000001" customHeight="1" x14ac:dyDescent="0.3">
      <c r="A42" s="4"/>
      <c r="B42" s="34"/>
      <c r="C42" s="14" t="s">
        <v>10</v>
      </c>
      <c r="D42" s="14" t="s">
        <v>1</v>
      </c>
      <c r="E42" s="14" t="s">
        <v>2</v>
      </c>
      <c r="F42" s="14" t="s">
        <v>3</v>
      </c>
      <c r="G42" s="13" t="s">
        <v>10</v>
      </c>
      <c r="H42" s="12" t="str">
        <f>H6</f>
        <v>FY23 - FY22</v>
      </c>
    </row>
    <row r="43" spans="1:17" ht="20.100000000000001" customHeight="1" x14ac:dyDescent="0.3">
      <c r="A43" s="20" t="s">
        <v>50</v>
      </c>
      <c r="B43" s="35"/>
      <c r="C43" s="141">
        <v>1523071.58</v>
      </c>
      <c r="D43" s="141">
        <v>1681910.2394916571</v>
      </c>
      <c r="E43" s="141">
        <f>D43-C43</f>
        <v>158838.65949165705</v>
      </c>
      <c r="F43" s="174">
        <f>E43/D43</f>
        <v>9.4439439015285773E-2</v>
      </c>
      <c r="G43" s="141">
        <v>298587.59999999998</v>
      </c>
      <c r="H43" s="141">
        <f>-C43+G43</f>
        <v>-1224483.98</v>
      </c>
      <c r="J43" s="162"/>
    </row>
    <row r="44" spans="1:17" ht="20.100000000000001" customHeight="1" x14ac:dyDescent="0.3">
      <c r="A44" s="20" t="s">
        <v>51</v>
      </c>
      <c r="B44" s="35"/>
      <c r="C44" s="141">
        <v>1623248.87</v>
      </c>
      <c r="D44" s="141">
        <v>1530671.7180582837</v>
      </c>
      <c r="E44" s="141">
        <f t="shared" ref="E44:E48" si="9">D44-C44</f>
        <v>-92577.151941716438</v>
      </c>
      <c r="F44" s="174">
        <f t="shared" ref="F44:F50" si="10">E44/D44</f>
        <v>-6.0481389215941178E-2</v>
      </c>
      <c r="G44" s="141">
        <v>1173217.1099999999</v>
      </c>
      <c r="H44" s="141">
        <f t="shared" ref="H44:H49" si="11">-C44+G44</f>
        <v>-450031.76000000024</v>
      </c>
      <c r="J44" s="162"/>
    </row>
    <row r="45" spans="1:17" ht="20.100000000000001" customHeight="1" x14ac:dyDescent="0.3">
      <c r="A45" s="20" t="s">
        <v>14</v>
      </c>
      <c r="B45" s="35"/>
      <c r="C45" s="141">
        <v>1544357.9499999997</v>
      </c>
      <c r="D45" s="141">
        <v>1681937.4176318336</v>
      </c>
      <c r="E45" s="141">
        <f t="shared" si="9"/>
        <v>137579.46763183386</v>
      </c>
      <c r="F45" s="174">
        <f t="shared" si="10"/>
        <v>8.1798208535930922E-2</v>
      </c>
      <c r="G45" s="141">
        <v>3008700.1299999994</v>
      </c>
      <c r="H45" s="141">
        <f t="shared" si="11"/>
        <v>1464342.1799999997</v>
      </c>
    </row>
    <row r="46" spans="1:17" ht="20.100000000000001" customHeight="1" x14ac:dyDescent="0.3">
      <c r="A46" s="20" t="s">
        <v>67</v>
      </c>
      <c r="B46" s="35"/>
      <c r="C46" s="141">
        <v>1942267.68</v>
      </c>
      <c r="D46" s="141">
        <v>2086018.6230913326</v>
      </c>
      <c r="E46" s="141">
        <f t="shared" si="9"/>
        <v>143750.94309133268</v>
      </c>
      <c r="F46" s="174">
        <f t="shared" si="10"/>
        <v>6.8911629790871148E-2</v>
      </c>
      <c r="G46" s="141">
        <v>1462119.71</v>
      </c>
      <c r="H46" s="141">
        <f t="shared" si="11"/>
        <v>-480147.97</v>
      </c>
    </row>
    <row r="47" spans="1:17" ht="20.100000000000001" customHeight="1" x14ac:dyDescent="0.3">
      <c r="A47" s="20" t="s">
        <v>52</v>
      </c>
      <c r="B47" s="35"/>
      <c r="C47" s="141">
        <v>500739.11</v>
      </c>
      <c r="D47" s="141">
        <v>513449.87545988115</v>
      </c>
      <c r="E47" s="141">
        <f t="shared" si="9"/>
        <v>12710.765459881164</v>
      </c>
      <c r="F47" s="174">
        <f t="shared" si="10"/>
        <v>2.4755611146066645E-2</v>
      </c>
      <c r="G47" s="141">
        <v>413320.39</v>
      </c>
      <c r="H47" s="141">
        <f t="shared" si="11"/>
        <v>-87418.719999999972</v>
      </c>
      <c r="J47" t="s">
        <v>60</v>
      </c>
    </row>
    <row r="48" spans="1:17" ht="20.100000000000001" customHeight="1" x14ac:dyDescent="0.3">
      <c r="A48" s="20" t="s">
        <v>53</v>
      </c>
      <c r="B48" s="35"/>
      <c r="C48" s="141">
        <f>1020837.05+1584881.25</f>
        <v>2605718.2999999998</v>
      </c>
      <c r="D48" s="141">
        <f>1019016.61885884+1556586.92088627</f>
        <v>2575603.5397451101</v>
      </c>
      <c r="E48" s="141">
        <f t="shared" si="9"/>
        <v>-30114.760254889727</v>
      </c>
      <c r="F48" s="174">
        <f t="shared" si="10"/>
        <v>-1.1692312031016226E-2</v>
      </c>
      <c r="G48" s="141">
        <f>623426.8+1293448.01</f>
        <v>1916874.81</v>
      </c>
      <c r="H48" s="141">
        <f t="shared" si="11"/>
        <v>-688843.48999999976</v>
      </c>
    </row>
    <row r="49" spans="1:8" ht="20.100000000000001" customHeight="1" x14ac:dyDescent="0.3">
      <c r="A49" s="20" t="s">
        <v>11</v>
      </c>
      <c r="B49" s="35"/>
      <c r="C49" s="141">
        <f>699082.49+47617.06+31336.93-791</f>
        <v>777245.4800000001</v>
      </c>
      <c r="D49" s="141">
        <f>822337.883333333-35</f>
        <v>822302.88333333295</v>
      </c>
      <c r="E49" s="141">
        <f>D49-C49</f>
        <v>45057.403333332855</v>
      </c>
      <c r="F49" s="174">
        <f t="shared" si="10"/>
        <v>5.4794169212548115E-2</v>
      </c>
      <c r="G49" s="141">
        <f>2676298.39+4</f>
        <v>2676302.39</v>
      </c>
      <c r="H49" s="141">
        <f t="shared" si="11"/>
        <v>1899056.9100000001</v>
      </c>
    </row>
    <row r="50" spans="1:8" ht="20.100000000000001" customHeight="1" thickBot="1" x14ac:dyDescent="0.35">
      <c r="A50" s="36" t="s">
        <v>63</v>
      </c>
      <c r="B50" s="37"/>
      <c r="C50" s="38">
        <f>SUM(C43:C49)</f>
        <v>10516648.970000001</v>
      </c>
      <c r="D50" s="38">
        <f>SUM(D43:D49)</f>
        <v>10891894.296811432</v>
      </c>
      <c r="E50" s="38">
        <f>SUM(E43:E49)</f>
        <v>375245.32681143144</v>
      </c>
      <c r="F50" s="175">
        <f t="shared" si="10"/>
        <v>3.4451796591643692E-2</v>
      </c>
      <c r="G50" s="38">
        <f>SUM(G43:G49)</f>
        <v>10949122.140000001</v>
      </c>
      <c r="H50" s="38">
        <f>SUM(H43:H49)</f>
        <v>432473.16999999993</v>
      </c>
    </row>
    <row r="51" spans="1:8" ht="11.1" customHeight="1" x14ac:dyDescent="0.3">
      <c r="A51" s="31"/>
      <c r="B51" s="31"/>
      <c r="C51" s="15"/>
      <c r="D51" s="15"/>
      <c r="E51" s="15"/>
      <c r="F51" s="16"/>
      <c r="G51" s="15"/>
      <c r="H51" s="4"/>
    </row>
    <row r="52" spans="1:8" ht="20.100000000000001" customHeight="1" thickBot="1" x14ac:dyDescent="0.35">
      <c r="A52" s="36" t="s">
        <v>180</v>
      </c>
      <c r="B52" s="39"/>
      <c r="C52" s="38">
        <f>C23-C50</f>
        <v>1043838.6099999994</v>
      </c>
      <c r="D52" s="38">
        <f>D23-D50</f>
        <v>-1093310.8398777898</v>
      </c>
      <c r="E52" s="38">
        <f>E23+E50</f>
        <v>2137149.4498777906</v>
      </c>
      <c r="F52" s="175">
        <f>-E52/D52</f>
        <v>1.9547500783186975</v>
      </c>
      <c r="G52" s="38">
        <f>G23-G50</f>
        <v>761504.41000000015</v>
      </c>
      <c r="H52" s="38">
        <f>H23+H50</f>
        <v>282334.20000000019</v>
      </c>
    </row>
    <row r="53" spans="1:8" ht="16.350000000000001" customHeight="1" x14ac:dyDescent="0.3">
      <c r="A53" s="4"/>
      <c r="B53" s="4"/>
      <c r="C53" s="6"/>
      <c r="D53" s="6"/>
      <c r="E53" s="6"/>
      <c r="F53" s="8"/>
      <c r="G53" s="6"/>
      <c r="H53" s="4"/>
    </row>
    <row r="54" spans="1:8" ht="20.100000000000001" customHeight="1" x14ac:dyDescent="0.3">
      <c r="A54" s="42" t="s">
        <v>0</v>
      </c>
    </row>
    <row r="55" spans="1:8" ht="46.2" customHeight="1" x14ac:dyDescent="0.3">
      <c r="A55" s="268" t="s">
        <v>184</v>
      </c>
      <c r="B55" s="269"/>
      <c r="C55" s="269"/>
      <c r="D55" s="269"/>
      <c r="E55" s="269"/>
      <c r="F55" s="269"/>
      <c r="G55" s="269"/>
      <c r="H55" s="269"/>
    </row>
    <row r="56" spans="1:8" ht="22.2" customHeight="1" x14ac:dyDescent="0.3">
      <c r="A56" s="180"/>
    </row>
    <row r="57" spans="1:8" ht="20.100000000000001" customHeight="1" x14ac:dyDescent="0.3">
      <c r="A57" s="42" t="s">
        <v>180</v>
      </c>
    </row>
    <row r="58" spans="1:8" ht="40.35" customHeight="1" x14ac:dyDescent="0.3">
      <c r="A58" s="270" t="s">
        <v>185</v>
      </c>
      <c r="B58" s="271"/>
      <c r="C58" s="271"/>
      <c r="D58" s="271"/>
      <c r="E58" s="271"/>
      <c r="F58" s="271"/>
      <c r="G58" s="271"/>
      <c r="H58" s="271"/>
    </row>
    <row r="59" spans="1:8" ht="20.100000000000001" customHeight="1" x14ac:dyDescent="0.3">
      <c r="H59" s="135">
        <v>4</v>
      </c>
    </row>
    <row r="60" spans="1:8" ht="20.100000000000001" customHeight="1" x14ac:dyDescent="0.3"/>
    <row r="61" spans="1:8" ht="20.100000000000001" customHeight="1" x14ac:dyDescent="0.3"/>
    <row r="62" spans="1:8" ht="20.100000000000001" customHeight="1" x14ac:dyDescent="0.3"/>
    <row r="63" spans="1:8" ht="20.100000000000001" customHeight="1" x14ac:dyDescent="0.3"/>
    <row r="64" spans="1:8" ht="20.100000000000001" customHeight="1" x14ac:dyDescent="0.3"/>
    <row r="65" spans="1:24" ht="20.100000000000001" customHeight="1" x14ac:dyDescent="0.3"/>
    <row r="66" spans="1:24" ht="20.100000000000001" customHeight="1" x14ac:dyDescent="0.3"/>
    <row r="67" spans="1:24" ht="20.100000000000001" customHeight="1" x14ac:dyDescent="0.3"/>
    <row r="68" spans="1:24" s="24" customFormat="1" ht="20.100000000000001" customHeight="1" x14ac:dyDescent="0.3">
      <c r="A68"/>
      <c r="B68"/>
      <c r="C68"/>
      <c r="D68"/>
      <c r="E68"/>
      <c r="F68"/>
      <c r="G68"/>
      <c r="H68"/>
      <c r="I68"/>
      <c r="J68"/>
      <c r="K68"/>
      <c r="L68"/>
      <c r="M68"/>
      <c r="N68"/>
      <c r="O68"/>
      <c r="P68"/>
      <c r="Q68"/>
      <c r="R68"/>
      <c r="S68"/>
      <c r="T68"/>
      <c r="U68"/>
      <c r="V68"/>
      <c r="W68"/>
      <c r="X68"/>
    </row>
    <row r="69" spans="1:24" s="24" customFormat="1" ht="20.100000000000001" customHeight="1" x14ac:dyDescent="0.3">
      <c r="A69"/>
      <c r="B69"/>
      <c r="C69"/>
      <c r="D69"/>
      <c r="E69"/>
      <c r="F69"/>
      <c r="G69"/>
      <c r="H69"/>
      <c r="I69"/>
      <c r="J69"/>
      <c r="K69"/>
      <c r="L69"/>
      <c r="M69"/>
      <c r="N69"/>
      <c r="O69"/>
      <c r="P69"/>
      <c r="Q69"/>
      <c r="R69"/>
      <c r="S69"/>
      <c r="T69"/>
      <c r="U69"/>
      <c r="V69"/>
      <c r="W69"/>
      <c r="X69"/>
    </row>
    <row r="70" spans="1:24" s="24" customFormat="1" ht="20.100000000000001" customHeight="1" x14ac:dyDescent="0.3">
      <c r="A70"/>
      <c r="B70"/>
      <c r="C70"/>
      <c r="D70"/>
      <c r="E70"/>
      <c r="F70"/>
      <c r="G70"/>
      <c r="H70"/>
      <c r="I70"/>
      <c r="J70"/>
      <c r="K70"/>
      <c r="L70"/>
      <c r="M70"/>
      <c r="N70"/>
      <c r="O70"/>
      <c r="P70"/>
      <c r="Q70"/>
      <c r="R70"/>
      <c r="S70"/>
      <c r="T70"/>
      <c r="U70"/>
      <c r="V70"/>
      <c r="W70"/>
      <c r="X70"/>
    </row>
    <row r="71" spans="1:24" s="24" customFormat="1" ht="20.100000000000001" customHeight="1" x14ac:dyDescent="0.3">
      <c r="A71"/>
      <c r="B71"/>
      <c r="C71"/>
      <c r="D71"/>
      <c r="E71"/>
      <c r="F71"/>
      <c r="G71"/>
      <c r="H71"/>
      <c r="I71"/>
      <c r="J71"/>
      <c r="K71"/>
      <c r="L71"/>
      <c r="M71"/>
      <c r="N71"/>
      <c r="O71"/>
      <c r="P71"/>
      <c r="Q71"/>
      <c r="R71"/>
      <c r="S71"/>
      <c r="T71"/>
      <c r="U71"/>
      <c r="V71"/>
      <c r="W71"/>
      <c r="X71"/>
    </row>
    <row r="72" spans="1:24" s="24" customFormat="1" ht="20.100000000000001" customHeight="1" x14ac:dyDescent="0.3">
      <c r="A72"/>
      <c r="B72"/>
      <c r="C72"/>
      <c r="D72"/>
      <c r="E72"/>
      <c r="F72"/>
      <c r="G72"/>
      <c r="H72"/>
      <c r="I72"/>
      <c r="J72"/>
      <c r="K72"/>
      <c r="L72"/>
      <c r="M72"/>
      <c r="N72"/>
      <c r="O72"/>
      <c r="P72"/>
      <c r="Q72"/>
      <c r="R72"/>
      <c r="S72"/>
      <c r="T72"/>
      <c r="U72"/>
      <c r="V72"/>
    </row>
    <row r="73" spans="1:24" ht="20.100000000000001" customHeight="1" x14ac:dyDescent="0.3"/>
    <row r="74" spans="1:24" ht="20.100000000000001" customHeight="1" x14ac:dyDescent="0.3"/>
    <row r="75" spans="1:24" ht="20.100000000000001" customHeight="1" x14ac:dyDescent="0.3"/>
    <row r="76" spans="1:24" ht="20.100000000000001" customHeight="1" x14ac:dyDescent="0.3"/>
    <row r="77" spans="1:24" ht="20.100000000000001" customHeight="1" x14ac:dyDescent="0.3"/>
    <row r="78" spans="1:24" ht="20.100000000000001" customHeight="1" x14ac:dyDescent="0.3"/>
    <row r="79" spans="1:24" ht="20.100000000000001" customHeight="1" x14ac:dyDescent="0.3"/>
    <row r="80" spans="1:24" ht="20.100000000000001" customHeight="1" x14ac:dyDescent="0.3"/>
    <row r="81" spans="1:1" ht="20.100000000000001" customHeight="1" x14ac:dyDescent="0.3"/>
    <row r="82" spans="1:1" ht="20.100000000000001" customHeight="1" x14ac:dyDescent="0.3"/>
    <row r="83" spans="1:1" ht="20.100000000000001" customHeight="1" x14ac:dyDescent="0.3"/>
    <row r="90" spans="1:1" ht="17.399999999999999" x14ac:dyDescent="0.3">
      <c r="A90" s="5"/>
    </row>
    <row r="91" spans="1:1" ht="17.399999999999999" x14ac:dyDescent="0.3">
      <c r="A91" s="5"/>
    </row>
    <row r="92" spans="1:1" ht="17.399999999999999" x14ac:dyDescent="0.3">
      <c r="A92" s="5"/>
    </row>
    <row r="93" spans="1:1" ht="17.399999999999999" x14ac:dyDescent="0.3">
      <c r="A93" s="5"/>
    </row>
    <row r="94" spans="1:1" ht="17.399999999999999" x14ac:dyDescent="0.3">
      <c r="A94" s="5"/>
    </row>
    <row r="95" spans="1:1" ht="17.399999999999999" x14ac:dyDescent="0.3">
      <c r="A95" s="5"/>
    </row>
    <row r="96" spans="1:1" ht="17.399999999999999" x14ac:dyDescent="0.3">
      <c r="A96" s="5"/>
    </row>
    <row r="97" spans="1:1" ht="17.399999999999999" x14ac:dyDescent="0.3">
      <c r="A97" s="5"/>
    </row>
    <row r="98" spans="1:1" ht="17.399999999999999" x14ac:dyDescent="0.3">
      <c r="A98" s="5"/>
    </row>
    <row r="99" spans="1:1" ht="17.399999999999999" x14ac:dyDescent="0.3">
      <c r="A99" s="5"/>
    </row>
    <row r="100" spans="1:1" ht="17.399999999999999" x14ac:dyDescent="0.3">
      <c r="A100" s="5"/>
    </row>
  </sheetData>
  <sheetProtection selectLockedCells="1"/>
  <mergeCells count="10">
    <mergeCell ref="A27:H27"/>
    <mergeCell ref="J38:Q38"/>
    <mergeCell ref="A25:H25"/>
    <mergeCell ref="A28:G28"/>
    <mergeCell ref="A58:H58"/>
    <mergeCell ref="A33:H33"/>
    <mergeCell ref="A35:H35"/>
    <mergeCell ref="A30:H30"/>
    <mergeCell ref="A55:H55"/>
    <mergeCell ref="A38:H38"/>
  </mergeCells>
  <printOptions horizontalCentered="1"/>
  <pageMargins left="0.45" right="0.45" top="0.5" bottom="0.5" header="0.3" footer="0.3"/>
  <pageSetup scale="48" orientation="landscape" horizontalDpi="4294967293" r:id="rId1"/>
  <rowBreaks count="2" manualBreakCount="2">
    <brk id="31" max="7" man="1"/>
    <brk id="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8"/>
  <sheetViews>
    <sheetView zoomScale="60" zoomScaleNormal="60" workbookViewId="0"/>
  </sheetViews>
  <sheetFormatPr defaultRowHeight="14.4" x14ac:dyDescent="0.3"/>
  <cols>
    <col min="1" max="1" width="35" customWidth="1"/>
    <col min="2" max="2" width="24.88671875" bestFit="1" customWidth="1"/>
    <col min="3" max="3" width="17.5546875" customWidth="1"/>
    <col min="4" max="5" width="19" customWidth="1"/>
    <col min="6" max="6" width="30.33203125" customWidth="1"/>
    <col min="7" max="7" width="23.33203125" customWidth="1"/>
    <col min="8" max="8" width="30.6640625" customWidth="1"/>
    <col min="9" max="9" width="26.5546875" customWidth="1"/>
    <col min="10" max="10" width="26.88671875" hidden="1" customWidth="1"/>
    <col min="11" max="11" width="16.5546875" customWidth="1"/>
    <col min="12" max="12" width="44" customWidth="1"/>
    <col min="13" max="13" width="36.5546875" customWidth="1"/>
  </cols>
  <sheetData>
    <row r="1" spans="1:13" ht="20.100000000000001" customHeight="1" x14ac:dyDescent="0.3">
      <c r="A1" s="2" t="s">
        <v>64</v>
      </c>
      <c r="B1" s="5"/>
      <c r="C1" s="5"/>
      <c r="D1" s="5"/>
      <c r="E1" s="5"/>
      <c r="F1" s="5"/>
      <c r="G1" s="28"/>
      <c r="H1" s="28"/>
      <c r="I1" s="28"/>
      <c r="J1" s="28"/>
    </row>
    <row r="2" spans="1:13" ht="20.100000000000001" customHeight="1" x14ac:dyDescent="0.3">
      <c r="A2" s="43" t="s">
        <v>130</v>
      </c>
      <c r="B2" s="5"/>
      <c r="C2" s="5"/>
      <c r="D2" s="5"/>
      <c r="E2" s="5"/>
      <c r="F2" s="5"/>
      <c r="G2" s="28"/>
      <c r="H2" s="28"/>
      <c r="I2" s="28"/>
      <c r="J2" s="28"/>
    </row>
    <row r="3" spans="1:13" ht="20.100000000000001" customHeight="1" x14ac:dyDescent="0.3">
      <c r="A3" s="74">
        <f>TOTALALA!A10</f>
        <v>45016</v>
      </c>
      <c r="C3" s="5"/>
      <c r="D3" s="5"/>
      <c r="E3" s="5"/>
      <c r="F3" s="5"/>
      <c r="G3" s="28"/>
      <c r="H3" s="5"/>
      <c r="I3" s="5"/>
      <c r="J3" s="5"/>
    </row>
    <row r="4" spans="1:13" ht="20.100000000000001" customHeight="1" thickBot="1" x14ac:dyDescent="0.35">
      <c r="A4" s="17"/>
      <c r="B4" s="18"/>
      <c r="C4" s="18"/>
      <c r="D4" s="18"/>
      <c r="E4" s="18"/>
      <c r="F4" s="5"/>
      <c r="G4" s="5"/>
      <c r="H4" s="18"/>
      <c r="I4" s="5"/>
      <c r="J4" s="28"/>
    </row>
    <row r="5" spans="1:13" ht="20.100000000000001" customHeight="1" x14ac:dyDescent="0.3">
      <c r="A5" s="104" t="s">
        <v>33</v>
      </c>
      <c r="B5" s="87" t="s">
        <v>125</v>
      </c>
      <c r="C5" s="87" t="s">
        <v>125</v>
      </c>
      <c r="D5" s="87" t="s">
        <v>125</v>
      </c>
      <c r="E5" s="87" t="s">
        <v>2</v>
      </c>
      <c r="F5" s="87" t="s">
        <v>144</v>
      </c>
      <c r="G5" s="111" t="s">
        <v>13</v>
      </c>
      <c r="H5" s="87" t="s">
        <v>131</v>
      </c>
      <c r="I5" s="87" t="s">
        <v>13</v>
      </c>
      <c r="J5" s="177" t="s">
        <v>66</v>
      </c>
      <c r="K5" s="76"/>
      <c r="L5" s="76"/>
    </row>
    <row r="6" spans="1:13" ht="20.100000000000001" customHeight="1" x14ac:dyDescent="0.3">
      <c r="A6" s="90"/>
      <c r="B6" s="93" t="s">
        <v>8</v>
      </c>
      <c r="C6" s="93" t="s">
        <v>1</v>
      </c>
      <c r="D6" s="93" t="s">
        <v>2</v>
      </c>
      <c r="E6" s="93" t="s">
        <v>3</v>
      </c>
      <c r="F6" s="93" t="s">
        <v>172</v>
      </c>
      <c r="G6" s="112" t="str">
        <f>+GFBYDEPT!H6</f>
        <v>FY23 - FY22</v>
      </c>
      <c r="H6" s="93" t="str">
        <f>+F6</f>
        <v>Seven Month Actual</v>
      </c>
      <c r="I6" s="93" t="s">
        <v>143</v>
      </c>
      <c r="J6" s="178" t="str">
        <f>B5</f>
        <v>Year-to-Date</v>
      </c>
      <c r="K6" s="76"/>
      <c r="L6" s="76"/>
    </row>
    <row r="7" spans="1:13" ht="20.100000000000001" customHeight="1" x14ac:dyDescent="0.35">
      <c r="A7" s="94" t="s">
        <v>16</v>
      </c>
      <c r="B7" s="140">
        <f>+TOTALALA!C33</f>
        <v>7249378.29</v>
      </c>
      <c r="C7" s="140">
        <f>+TOTALALA!D33</f>
        <v>7565250.1439319178</v>
      </c>
      <c r="D7" s="126">
        <f>B7-C7</f>
        <v>-315871.85393191781</v>
      </c>
      <c r="E7" s="214">
        <f>+D7/C7</f>
        <v>-4.1752995330270527E-2</v>
      </c>
      <c r="F7" s="140">
        <f>+TOTALALA!F33</f>
        <v>9030875.8100000005</v>
      </c>
      <c r="G7" s="126">
        <f>B7-F7</f>
        <v>-1781497.5200000005</v>
      </c>
      <c r="H7" s="147">
        <f>+TOTALALA!G33</f>
        <v>5463744.8600000003</v>
      </c>
      <c r="I7" s="96">
        <f>B7-H7</f>
        <v>1785633.4299999997</v>
      </c>
      <c r="J7" s="275"/>
      <c r="K7" s="1"/>
      <c r="L7" s="139"/>
      <c r="M7" s="137"/>
    </row>
    <row r="8" spans="1:13" ht="20.100000000000001" customHeight="1" thickBot="1" x14ac:dyDescent="0.4">
      <c r="A8" s="94" t="s">
        <v>7</v>
      </c>
      <c r="B8" s="140">
        <f>+TOTALALA!C41</f>
        <v>6679554.3399999999</v>
      </c>
      <c r="C8" s="140">
        <f>+TOTALALA!D41</f>
        <v>7665049.5348036382</v>
      </c>
      <c r="D8" s="126">
        <f>C8-B8</f>
        <v>985495.19480363838</v>
      </c>
      <c r="E8" s="214">
        <f>+D8/C8</f>
        <v>0.12856997079130875</v>
      </c>
      <c r="F8" s="140">
        <f>+TOTALALA!F41</f>
        <v>7570481.6900000004</v>
      </c>
      <c r="G8" s="126">
        <f>-F8+B8</f>
        <v>-890927.35000000056</v>
      </c>
      <c r="H8" s="140">
        <f>+TOTALALA!G41</f>
        <v>5564438.1299999999</v>
      </c>
      <c r="I8" s="96">
        <f>B8-H8</f>
        <v>1115116.21</v>
      </c>
      <c r="J8" s="276"/>
      <c r="K8" s="1"/>
      <c r="L8" s="139"/>
      <c r="M8" s="137"/>
    </row>
    <row r="9" spans="1:13" ht="20.100000000000001" customHeight="1" thickBot="1" x14ac:dyDescent="0.5">
      <c r="A9" s="98" t="str">
        <f>+TOTALALA!A17</f>
        <v>Surplus (Deficit)</v>
      </c>
      <c r="B9" s="219">
        <f>B7-B8</f>
        <v>569823.95000000019</v>
      </c>
      <c r="C9" s="219">
        <f>C7-C8</f>
        <v>-99799.390871720389</v>
      </c>
      <c r="D9" s="219">
        <f>B9-C9</f>
        <v>669623.34087172057</v>
      </c>
      <c r="E9" s="219"/>
      <c r="F9" s="219">
        <f>F7-F8</f>
        <v>1460394.12</v>
      </c>
      <c r="G9" s="219">
        <f>B9-F9</f>
        <v>-890570.16999999993</v>
      </c>
      <c r="H9" s="219">
        <f>H7-H8</f>
        <v>-100693.26999999955</v>
      </c>
      <c r="I9" s="219">
        <f>I7-I8</f>
        <v>670517.21999999974</v>
      </c>
      <c r="J9" s="179">
        <f>J22</f>
        <v>12506369.17</v>
      </c>
      <c r="K9" s="148"/>
      <c r="L9" s="139"/>
      <c r="M9" s="137"/>
    </row>
    <row r="10" spans="1:13" ht="20.100000000000001" customHeight="1" thickBot="1" x14ac:dyDescent="0.4">
      <c r="A10" s="5"/>
      <c r="B10" s="18"/>
      <c r="C10" s="18"/>
      <c r="D10" s="18"/>
      <c r="E10" s="18"/>
      <c r="F10" s="5"/>
      <c r="G10" s="5"/>
      <c r="H10" s="5"/>
      <c r="I10" s="5"/>
      <c r="J10" s="5"/>
      <c r="K10" s="1"/>
      <c r="L10" s="1"/>
    </row>
    <row r="11" spans="1:13" ht="20.100000000000001" customHeight="1" x14ac:dyDescent="0.35">
      <c r="A11" s="5"/>
      <c r="B11" s="18"/>
      <c r="C11" s="18"/>
      <c r="D11" s="18"/>
      <c r="E11" s="18"/>
      <c r="F11" s="202"/>
      <c r="G11" s="5"/>
      <c r="H11" s="5"/>
      <c r="I11" s="5"/>
      <c r="J11" s="158" t="s">
        <v>66</v>
      </c>
      <c r="K11" s="1"/>
      <c r="L11" s="1"/>
    </row>
    <row r="12" spans="1:13" ht="20.100000000000001" customHeight="1" x14ac:dyDescent="0.35">
      <c r="A12" s="105" t="s">
        <v>191</v>
      </c>
      <c r="B12" s="18"/>
      <c r="C12" s="18"/>
      <c r="D12" s="18"/>
      <c r="E12" s="18"/>
      <c r="F12" s="5"/>
      <c r="G12" s="5"/>
      <c r="H12" s="5"/>
      <c r="I12" s="5"/>
      <c r="J12" s="159" t="str">
        <f>J6</f>
        <v>Year-to-Date</v>
      </c>
      <c r="K12" s="1"/>
      <c r="L12" s="1"/>
    </row>
    <row r="13" spans="1:13" ht="20.100000000000001" customHeight="1" x14ac:dyDescent="0.3">
      <c r="A13" s="106" t="s">
        <v>34</v>
      </c>
      <c r="B13" s="126">
        <v>-157257.1</v>
      </c>
      <c r="C13" s="126">
        <v>-279813.84456896619</v>
      </c>
      <c r="D13" s="126">
        <f>B13-C13</f>
        <v>122556.74456896618</v>
      </c>
      <c r="E13" s="214">
        <f>-D13/C13</f>
        <v>0.43799385537108193</v>
      </c>
      <c r="F13" s="126">
        <v>827811.08000000066</v>
      </c>
      <c r="G13" s="126">
        <f>B13-F13</f>
        <v>-985068.18000000063</v>
      </c>
      <c r="H13" s="126">
        <v>-19922.12</v>
      </c>
      <c r="I13" s="126">
        <f>+B13-H13</f>
        <v>-137334.98000000001</v>
      </c>
      <c r="J13" s="140">
        <v>3146571.63</v>
      </c>
      <c r="K13" s="113"/>
    </row>
    <row r="14" spans="1:13" ht="20.100000000000001" customHeight="1" x14ac:dyDescent="0.3">
      <c r="A14" s="106" t="s">
        <v>35</v>
      </c>
      <c r="B14" s="126">
        <v>590173.86000000034</v>
      </c>
      <c r="C14" s="126">
        <v>-9450.7846920945376</v>
      </c>
      <c r="D14" s="126">
        <f t="shared" ref="D14:D20" si="0">B14-C14</f>
        <v>599624.64469209488</v>
      </c>
      <c r="E14" s="214">
        <f t="shared" ref="E14:E21" si="1">-D14/C14</f>
        <v>63.447074949625438</v>
      </c>
      <c r="F14" s="126">
        <v>-120972.20999999988</v>
      </c>
      <c r="G14" s="126">
        <f t="shared" ref="G14:G20" si="2">B14-F14</f>
        <v>711146.07000000018</v>
      </c>
      <c r="H14" s="126">
        <v>-301904.51</v>
      </c>
      <c r="I14" s="126">
        <f t="shared" ref="I14:I21" si="3">+B14-H14</f>
        <v>892078.37000000034</v>
      </c>
      <c r="J14" s="140">
        <v>3022814.6999999993</v>
      </c>
      <c r="K14" s="113"/>
    </row>
    <row r="15" spans="1:13" ht="20.100000000000001" customHeight="1" x14ac:dyDescent="0.3">
      <c r="A15" s="106" t="s">
        <v>36</v>
      </c>
      <c r="B15" s="126">
        <f>-108681.42-4214.1</f>
        <v>-112895.52</v>
      </c>
      <c r="C15" s="126">
        <v>-93174.015527819822</v>
      </c>
      <c r="D15" s="126">
        <f>B15-C15</f>
        <v>-19721.504472180182</v>
      </c>
      <c r="E15" s="214">
        <f t="shared" si="1"/>
        <v>-0.21166313762973704</v>
      </c>
      <c r="F15" s="126">
        <v>103600.30999999988</v>
      </c>
      <c r="G15" s="126">
        <f t="shared" si="2"/>
        <v>-216495.8299999999</v>
      </c>
      <c r="H15" s="126">
        <v>47017.480000000098</v>
      </c>
      <c r="I15" s="126">
        <f t="shared" si="3"/>
        <v>-159913.00000000012</v>
      </c>
      <c r="J15" s="140">
        <v>2577934.2400000002</v>
      </c>
      <c r="K15" s="113"/>
      <c r="L15" s="202" t="s">
        <v>60</v>
      </c>
    </row>
    <row r="16" spans="1:13" ht="20.100000000000001" customHeight="1" x14ac:dyDescent="0.3">
      <c r="A16" s="106" t="s">
        <v>37</v>
      </c>
      <c r="B16" s="126">
        <v>-35182.869999999966</v>
      </c>
      <c r="C16" s="126">
        <v>-20311.583255326805</v>
      </c>
      <c r="D16" s="126">
        <f t="shared" si="0"/>
        <v>-14871.286744673162</v>
      </c>
      <c r="E16" s="214">
        <f t="shared" si="1"/>
        <v>-0.73215792967656024</v>
      </c>
      <c r="F16" s="126">
        <v>-118741.50000000009</v>
      </c>
      <c r="G16" s="126">
        <f t="shared" si="2"/>
        <v>83558.630000000121</v>
      </c>
      <c r="H16" s="126">
        <v>-169211.53</v>
      </c>
      <c r="I16" s="126">
        <f t="shared" si="3"/>
        <v>134028.66000000003</v>
      </c>
      <c r="J16" s="140">
        <v>374029.60000000033</v>
      </c>
      <c r="K16" s="113"/>
    </row>
    <row r="17" spans="1:24" ht="20.100000000000001" customHeight="1" x14ac:dyDescent="0.3">
      <c r="A17" s="106" t="s">
        <v>72</v>
      </c>
      <c r="B17" s="126">
        <f>26358.43+500</f>
        <v>26858.43</v>
      </c>
      <c r="C17" s="126">
        <v>2848.1641946815362</v>
      </c>
      <c r="D17" s="126">
        <f t="shared" si="0"/>
        <v>24010.265805318464</v>
      </c>
      <c r="E17" s="214">
        <f t="shared" si="1"/>
        <v>-8.4300848420725067</v>
      </c>
      <c r="F17" s="126">
        <v>97192.450000000012</v>
      </c>
      <c r="G17" s="126">
        <f t="shared" si="2"/>
        <v>-70334.020000000019</v>
      </c>
      <c r="H17" s="126">
        <f>13431.07-354.560000000005</f>
        <v>13076.509999999995</v>
      </c>
      <c r="I17" s="126">
        <f t="shared" si="3"/>
        <v>13781.920000000006</v>
      </c>
      <c r="J17" s="140">
        <v>129738</v>
      </c>
      <c r="K17" s="202"/>
      <c r="L17" s="202"/>
    </row>
    <row r="18" spans="1:24" ht="20.100000000000001" customHeight="1" x14ac:dyDescent="0.3">
      <c r="A18" s="106" t="s">
        <v>73</v>
      </c>
      <c r="B18" s="126">
        <v>-23821.78000000001</v>
      </c>
      <c r="C18" s="126">
        <v>-12908.078340898475</v>
      </c>
      <c r="D18" s="126">
        <f t="shared" si="0"/>
        <v>-10913.701659101534</v>
      </c>
      <c r="E18" s="214">
        <f t="shared" si="1"/>
        <v>-0.84549391248441086</v>
      </c>
      <c r="F18" s="126">
        <v>-13732.769999999993</v>
      </c>
      <c r="G18" s="126">
        <f t="shared" si="2"/>
        <v>-10089.010000000017</v>
      </c>
      <c r="H18" s="126">
        <v>-59740.75</v>
      </c>
      <c r="I18" s="126">
        <f t="shared" si="3"/>
        <v>35918.969999999987</v>
      </c>
      <c r="J18" s="140">
        <v>-247596</v>
      </c>
      <c r="K18" s="113"/>
    </row>
    <row r="19" spans="1:24" ht="20.100000000000001" customHeight="1" x14ac:dyDescent="0.3">
      <c r="A19" s="106" t="s">
        <v>74</v>
      </c>
      <c r="B19" s="126">
        <v>301465.92</v>
      </c>
      <c r="C19" s="126">
        <v>272399.23060037743</v>
      </c>
      <c r="D19" s="126">
        <f t="shared" si="0"/>
        <v>29066.689399622555</v>
      </c>
      <c r="E19" s="214">
        <f>D19/C19</f>
        <v>0.10670620961578546</v>
      </c>
      <c r="F19" s="126">
        <v>697979.33000000007</v>
      </c>
      <c r="G19" s="126">
        <f t="shared" si="2"/>
        <v>-396513.41000000009</v>
      </c>
      <c r="H19" s="126">
        <v>525437.68999999994</v>
      </c>
      <c r="I19" s="126">
        <f t="shared" si="3"/>
        <v>-223971.76999999996</v>
      </c>
      <c r="J19" s="140">
        <v>3376584</v>
      </c>
      <c r="K19" s="113"/>
    </row>
    <row r="20" spans="1:24" ht="20.100000000000001" customHeight="1" x14ac:dyDescent="0.3">
      <c r="A20" s="106" t="s">
        <v>38</v>
      </c>
      <c r="B20" s="126">
        <v>-24388.149999999987</v>
      </c>
      <c r="C20" s="126">
        <v>44361.86106310421</v>
      </c>
      <c r="D20" s="126">
        <f t="shared" si="0"/>
        <v>-68750.011063104204</v>
      </c>
      <c r="E20" s="214">
        <f t="shared" si="1"/>
        <v>1.5497548888967518</v>
      </c>
      <c r="F20" s="126">
        <v>-11902.329999999998</v>
      </c>
      <c r="G20" s="126">
        <f t="shared" si="2"/>
        <v>-12485.819999999989</v>
      </c>
      <c r="H20" s="126">
        <v>-49905.95</v>
      </c>
      <c r="I20" s="126">
        <f t="shared" si="3"/>
        <v>25517.80000000001</v>
      </c>
      <c r="J20" s="140">
        <v>126293</v>
      </c>
      <c r="K20" s="202"/>
      <c r="L20" s="202"/>
    </row>
    <row r="21" spans="1:24" ht="20.100000000000001" customHeight="1" thickBot="1" x14ac:dyDescent="0.35">
      <c r="A21" s="106" t="s">
        <v>82</v>
      </c>
      <c r="B21" s="184">
        <f>4550+21.16+300</f>
        <v>4871.16</v>
      </c>
      <c r="C21" s="184">
        <f>-3750.34034477812</f>
        <v>-3750.3403447781202</v>
      </c>
      <c r="D21" s="184">
        <f t="shared" ref="D21" si="4">B21-C21</f>
        <v>8621.5003447781201</v>
      </c>
      <c r="E21" s="214">
        <f t="shared" si="1"/>
        <v>2.2988581174459219</v>
      </c>
      <c r="F21" s="184">
        <f>-840.240000000016</f>
        <v>-840.24000000001604</v>
      </c>
      <c r="G21" s="184">
        <f t="shared" ref="G21" si="5">B21-F21</f>
        <v>5711.400000000016</v>
      </c>
      <c r="H21" s="184">
        <f>-3310.74000000001+462.179999999999+2703.26-85394.79</f>
        <v>-85540.090000000011</v>
      </c>
      <c r="I21" s="126">
        <f t="shared" si="3"/>
        <v>90411.250000000015</v>
      </c>
      <c r="J21" s="140"/>
      <c r="K21" s="113"/>
      <c r="L21" s="202"/>
    </row>
    <row r="22" spans="1:24" s="44" customFormat="1" ht="20.100000000000001" customHeight="1" thickBot="1" x14ac:dyDescent="0.35">
      <c r="A22" s="107" t="s">
        <v>12</v>
      </c>
      <c r="B22" s="185">
        <f>SUM(B13:B21)</f>
        <v>569823.9500000003</v>
      </c>
      <c r="C22" s="185">
        <f t="shared" ref="C22:I22" si="6">SUM(C13:C21)</f>
        <v>-99799.390871720738</v>
      </c>
      <c r="D22" s="185">
        <f t="shared" si="6"/>
        <v>669623.34087172127</v>
      </c>
      <c r="E22" s="185"/>
      <c r="F22" s="185">
        <f t="shared" si="6"/>
        <v>1460394.1200000006</v>
      </c>
      <c r="G22" s="185">
        <f t="shared" si="6"/>
        <v>-890570.17000000027</v>
      </c>
      <c r="H22" s="185">
        <f t="shared" si="6"/>
        <v>-100693.26999999999</v>
      </c>
      <c r="I22" s="186">
        <f t="shared" si="6"/>
        <v>670517.22000000044</v>
      </c>
      <c r="J22" s="183">
        <f>SUM(J13:J20)</f>
        <v>12506369.17</v>
      </c>
      <c r="K22" s="114"/>
      <c r="L22"/>
      <c r="M22"/>
    </row>
    <row r="23" spans="1:24" ht="20.100000000000001" customHeight="1" x14ac:dyDescent="0.35">
      <c r="A23" s="17"/>
      <c r="B23" s="18"/>
      <c r="C23" s="203"/>
      <c r="D23" s="202"/>
      <c r="E23" s="202"/>
      <c r="F23" s="18"/>
      <c r="G23" s="18"/>
      <c r="H23" s="202" t="s">
        <v>60</v>
      </c>
      <c r="I23" s="5"/>
      <c r="J23" s="5"/>
      <c r="K23" s="1"/>
    </row>
    <row r="24" spans="1:24" ht="34.35" customHeight="1" x14ac:dyDescent="0.3">
      <c r="A24" s="277" t="s">
        <v>59</v>
      </c>
      <c r="B24" s="277"/>
      <c r="C24" s="277"/>
      <c r="D24" s="277"/>
      <c r="E24" s="277"/>
      <c r="F24" s="277"/>
      <c r="G24" s="277"/>
      <c r="H24" s="277"/>
      <c r="I24" s="277"/>
      <c r="J24" s="277"/>
      <c r="K24" s="277"/>
      <c r="L24" s="277"/>
      <c r="M24" s="277"/>
      <c r="N24" s="277"/>
      <c r="O24" s="277"/>
      <c r="P24" s="277"/>
      <c r="Q24" s="277"/>
      <c r="R24" s="277"/>
      <c r="S24" s="277"/>
      <c r="T24" s="277"/>
      <c r="U24" s="277"/>
      <c r="V24" s="277"/>
      <c r="W24" s="277"/>
      <c r="X24" s="277"/>
    </row>
    <row r="25" spans="1:24" ht="34.35" customHeight="1" x14ac:dyDescent="0.3">
      <c r="A25" s="45" t="s">
        <v>65</v>
      </c>
      <c r="B25" s="25"/>
      <c r="C25" s="25"/>
      <c r="D25" s="21"/>
      <c r="E25" s="21"/>
      <c r="F25" s="21"/>
      <c r="G25" s="22"/>
      <c r="H25" s="21"/>
      <c r="I25" s="25"/>
      <c r="J25" s="115"/>
      <c r="K25" s="115"/>
      <c r="L25" s="115"/>
      <c r="M25" s="115"/>
      <c r="N25" s="115"/>
      <c r="O25" s="115"/>
      <c r="P25" s="115"/>
      <c r="Q25" s="115"/>
      <c r="R25" s="115"/>
      <c r="S25" s="115"/>
      <c r="T25" s="115"/>
      <c r="U25" s="115"/>
      <c r="V25" s="115"/>
      <c r="W25" s="115"/>
      <c r="X25" s="115"/>
    </row>
    <row r="26" spans="1:24" ht="33" customHeight="1" x14ac:dyDescent="0.3">
      <c r="A26" s="278" t="s">
        <v>173</v>
      </c>
      <c r="B26" s="278"/>
      <c r="C26" s="278"/>
      <c r="D26" s="278"/>
      <c r="E26" s="278"/>
      <c r="F26" s="278"/>
      <c r="G26" s="278"/>
      <c r="H26" s="278"/>
      <c r="I26" s="278"/>
      <c r="J26" s="187"/>
      <c r="K26" s="187"/>
      <c r="M26" s="115"/>
      <c r="N26" s="115"/>
      <c r="O26" s="115"/>
      <c r="P26" s="115"/>
      <c r="Q26" s="115"/>
      <c r="R26" s="115"/>
      <c r="S26" s="115"/>
      <c r="T26" s="115"/>
      <c r="U26" s="115"/>
      <c r="V26" s="115"/>
      <c r="W26" s="115"/>
      <c r="X26" s="115"/>
    </row>
    <row r="27" spans="1:24" ht="25.2" customHeight="1" x14ac:dyDescent="0.3">
      <c r="A27" s="188" t="s">
        <v>88</v>
      </c>
      <c r="B27" s="274" t="s">
        <v>174</v>
      </c>
      <c r="C27" s="274"/>
      <c r="D27" s="274"/>
      <c r="E27" s="274"/>
      <c r="F27" s="274"/>
      <c r="G27" s="274"/>
      <c r="H27" s="274"/>
      <c r="I27" s="274"/>
      <c r="J27" s="274"/>
      <c r="K27" s="187"/>
      <c r="L27" s="187"/>
      <c r="M27" s="115"/>
      <c r="N27" s="115"/>
      <c r="O27" s="115"/>
      <c r="P27" s="115"/>
      <c r="Q27" s="115"/>
      <c r="R27" s="115"/>
      <c r="S27" s="115"/>
      <c r="T27" s="115"/>
      <c r="U27" s="115"/>
      <c r="V27" s="115"/>
      <c r="W27" s="115"/>
      <c r="X27" s="115"/>
    </row>
    <row r="28" spans="1:24" ht="24.6" customHeight="1" x14ac:dyDescent="0.3">
      <c r="A28" s="188" t="s">
        <v>88</v>
      </c>
      <c r="B28" s="274" t="s">
        <v>175</v>
      </c>
      <c r="C28" s="274"/>
      <c r="D28" s="274"/>
      <c r="E28" s="274"/>
      <c r="F28" s="274"/>
      <c r="G28" s="274"/>
      <c r="H28" s="274"/>
      <c r="I28" s="274"/>
      <c r="J28" s="274"/>
      <c r="K28" s="187"/>
      <c r="L28" s="187"/>
      <c r="M28" s="115"/>
      <c r="N28" s="115"/>
      <c r="O28" s="115"/>
      <c r="P28" s="115"/>
      <c r="Q28" s="115"/>
      <c r="R28" s="115"/>
      <c r="S28" s="115"/>
      <c r="T28" s="115"/>
      <c r="U28" s="115"/>
      <c r="V28" s="115"/>
      <c r="W28" s="115"/>
      <c r="X28" s="115"/>
    </row>
    <row r="29" spans="1:24" ht="24.6" customHeight="1" x14ac:dyDescent="0.3">
      <c r="A29" s="188" t="s">
        <v>60</v>
      </c>
      <c r="L29" s="187"/>
      <c r="M29" s="115"/>
      <c r="N29" s="115"/>
      <c r="O29" s="115"/>
      <c r="P29" s="115"/>
      <c r="Q29" s="115"/>
      <c r="R29" s="115"/>
      <c r="S29" s="115"/>
      <c r="T29" s="115"/>
      <c r="U29" s="115"/>
      <c r="V29" s="115"/>
      <c r="W29" s="115"/>
      <c r="X29" s="115"/>
    </row>
    <row r="30" spans="1:24" ht="18" customHeight="1" x14ac:dyDescent="0.3">
      <c r="A30" s="127" t="s">
        <v>120</v>
      </c>
      <c r="B30" s="115"/>
      <c r="C30" s="115"/>
      <c r="D30" s="115"/>
      <c r="E30" s="115"/>
      <c r="F30" s="115"/>
      <c r="G30" s="115"/>
      <c r="H30" s="115"/>
      <c r="I30" s="115"/>
      <c r="J30" s="115"/>
      <c r="L30" s="115"/>
      <c r="M30" s="115"/>
      <c r="N30" s="115"/>
      <c r="O30" s="115"/>
      <c r="P30" s="115"/>
      <c r="Q30" s="115"/>
      <c r="R30" s="115"/>
      <c r="S30" s="115"/>
      <c r="T30" s="115"/>
      <c r="U30" s="115"/>
      <c r="V30" s="115"/>
      <c r="W30" s="115"/>
      <c r="X30" s="115"/>
    </row>
    <row r="31" spans="1:24" ht="15.6" x14ac:dyDescent="0.3">
      <c r="A31" s="154" t="s">
        <v>60</v>
      </c>
    </row>
    <row r="32" spans="1:24" ht="15.6" x14ac:dyDescent="0.3">
      <c r="A32" s="127" t="s">
        <v>121</v>
      </c>
    </row>
    <row r="48" spans="11:11" ht="15.6" x14ac:dyDescent="0.3">
      <c r="K48" s="135">
        <v>5</v>
      </c>
    </row>
  </sheetData>
  <sheetProtection selectLockedCells="1"/>
  <mergeCells count="5">
    <mergeCell ref="B28:J28"/>
    <mergeCell ref="J7:J8"/>
    <mergeCell ref="A24:X24"/>
    <mergeCell ref="B27:J27"/>
    <mergeCell ref="A26:I26"/>
  </mergeCells>
  <printOptions horizontalCentered="1"/>
  <pageMargins left="0.25" right="0.25" top="0.5" bottom="0.5" header="0.3" footer="0.3"/>
  <pageSetup scale="54"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4"/>
  <sheetViews>
    <sheetView zoomScale="70" zoomScaleNormal="70" zoomScaleSheetLayoutView="75" workbookViewId="0"/>
  </sheetViews>
  <sheetFormatPr defaultColWidth="8.88671875" defaultRowHeight="13.8" x14ac:dyDescent="0.25"/>
  <cols>
    <col min="1" max="1" width="63.6640625" style="28" bestFit="1" customWidth="1"/>
    <col min="2" max="4" width="17.88671875" style="28" bestFit="1" customWidth="1"/>
    <col min="5" max="5" width="17.88671875" style="28" customWidth="1"/>
    <col min="6" max="6" width="21" style="28" customWidth="1"/>
    <col min="7" max="7" width="15.6640625" style="28" bestFit="1" customWidth="1"/>
    <col min="8" max="8" width="23" style="28" bestFit="1" customWidth="1"/>
    <col min="9" max="9" width="24" style="28" bestFit="1" customWidth="1"/>
    <col min="10" max="10" width="11.44140625" style="28" bestFit="1" customWidth="1"/>
    <col min="11" max="11" width="13.44140625" style="28" bestFit="1" customWidth="1"/>
    <col min="12" max="12" width="1.6640625" style="28" bestFit="1" customWidth="1"/>
    <col min="13" max="14" width="8.88671875" style="28"/>
    <col min="15" max="16" width="1.6640625" style="28" bestFit="1" customWidth="1"/>
    <col min="17" max="16384" width="8.88671875" style="28"/>
  </cols>
  <sheetData>
    <row r="1" spans="1:16" x14ac:dyDescent="0.25">
      <c r="A1" s="155" t="s">
        <v>68</v>
      </c>
    </row>
    <row r="2" spans="1:16" x14ac:dyDescent="0.25">
      <c r="A2" s="229" t="s">
        <v>130</v>
      </c>
    </row>
    <row r="3" spans="1:16" x14ac:dyDescent="0.25">
      <c r="A3" s="189">
        <f>+TOTALALA!A10</f>
        <v>45016</v>
      </c>
      <c r="B3" s="167"/>
    </row>
    <row r="5" spans="1:16" x14ac:dyDescent="0.25">
      <c r="A5" s="77" t="s">
        <v>70</v>
      </c>
      <c r="B5" s="118" t="s">
        <v>125</v>
      </c>
      <c r="C5" s="118" t="s">
        <v>125</v>
      </c>
      <c r="D5" s="118" t="s">
        <v>125</v>
      </c>
      <c r="E5" s="118" t="s">
        <v>2</v>
      </c>
      <c r="F5" s="118" t="s">
        <v>9</v>
      </c>
      <c r="G5" s="118" t="s">
        <v>13</v>
      </c>
    </row>
    <row r="6" spans="1:16" x14ac:dyDescent="0.25">
      <c r="A6" s="119"/>
      <c r="B6" s="80" t="s">
        <v>8</v>
      </c>
      <c r="C6" s="80" t="s">
        <v>1</v>
      </c>
      <c r="D6" s="80" t="s">
        <v>2</v>
      </c>
      <c r="E6" s="80" t="s">
        <v>3</v>
      </c>
      <c r="F6" s="80" t="s">
        <v>172</v>
      </c>
      <c r="G6" s="80" t="str">
        <f>+DIVISIONS!G6</f>
        <v>FY23 - FY22</v>
      </c>
    </row>
    <row r="7" spans="1:16" x14ac:dyDescent="0.25">
      <c r="A7" s="120" t="s">
        <v>16</v>
      </c>
      <c r="B7" s="149">
        <f>+TOTALALA!C34</f>
        <v>293927.53999999998</v>
      </c>
      <c r="C7" s="149">
        <f>+TOTALALA!D34</f>
        <v>297142.58333333314</v>
      </c>
      <c r="D7" s="143">
        <f>B7-C7</f>
        <v>-3215.0433333331603</v>
      </c>
      <c r="E7" s="215">
        <f>+D7/C7</f>
        <v>-1.0819867342024619E-2</v>
      </c>
      <c r="F7" s="149">
        <f>+TOTALALA!F34</f>
        <v>410566.91999999993</v>
      </c>
      <c r="G7" s="121">
        <f>B7-F7</f>
        <v>-116639.37999999995</v>
      </c>
    </row>
    <row r="8" spans="1:16" ht="14.4" thickBot="1" x14ac:dyDescent="0.3">
      <c r="A8" s="122" t="s">
        <v>7</v>
      </c>
      <c r="B8" s="150">
        <f>+TOTALALA!C42</f>
        <v>120919.97</v>
      </c>
      <c r="C8" s="150">
        <f>+TOTALALA!D42</f>
        <v>214340.41666948108</v>
      </c>
      <c r="D8" s="144">
        <f>C8-B8</f>
        <v>93420.446669481084</v>
      </c>
      <c r="E8" s="216">
        <f>+D8/C8</f>
        <v>0.43585082142271853</v>
      </c>
      <c r="F8" s="149">
        <f>+TOTALALA!F42</f>
        <v>157740.35</v>
      </c>
      <c r="G8" s="123">
        <f>B8-F8</f>
        <v>-36820.380000000005</v>
      </c>
    </row>
    <row r="9" spans="1:16" ht="14.4" thickBot="1" x14ac:dyDescent="0.3">
      <c r="A9" s="156" t="str">
        <f>+DIVISIONS!A9</f>
        <v>Surplus (Deficit)</v>
      </c>
      <c r="B9" s="78">
        <f>B7-B8</f>
        <v>173007.56999999998</v>
      </c>
      <c r="C9" s="78">
        <f>C7-C8</f>
        <v>82802.166663852055</v>
      </c>
      <c r="D9" s="78">
        <f>B9-C9</f>
        <v>90205.403336147923</v>
      </c>
      <c r="E9" s="78"/>
      <c r="F9" s="78">
        <f>F7-F8</f>
        <v>252826.56999999992</v>
      </c>
      <c r="G9" s="157">
        <f>B9-F9</f>
        <v>-79818.999999999942</v>
      </c>
    </row>
    <row r="10" spans="1:16" x14ac:dyDescent="0.25">
      <c r="B10" s="145"/>
      <c r="C10" s="145"/>
      <c r="D10" s="145"/>
      <c r="E10" s="145"/>
      <c r="F10" s="145"/>
    </row>
    <row r="11" spans="1:16" x14ac:dyDescent="0.25">
      <c r="A11" s="79" t="s">
        <v>191</v>
      </c>
      <c r="B11" s="146"/>
      <c r="C11" s="146"/>
      <c r="D11" s="146"/>
      <c r="E11" s="146"/>
      <c r="F11" s="145"/>
    </row>
    <row r="12" spans="1:16" x14ac:dyDescent="0.25">
      <c r="A12" s="116" t="s">
        <v>147</v>
      </c>
      <c r="B12" s="143">
        <f>69874.7</f>
        <v>69874.7</v>
      </c>
      <c r="C12" s="143">
        <f>12302.916663852</f>
        <v>12302.916663852</v>
      </c>
      <c r="D12" s="143">
        <f t="shared" ref="D12" si="0">B12-C12</f>
        <v>57571.783336148001</v>
      </c>
      <c r="E12" s="215">
        <f>+D12/C12</f>
        <v>4.6795231496043055</v>
      </c>
      <c r="F12" s="121">
        <v>0</v>
      </c>
      <c r="G12" s="121">
        <f t="shared" ref="G12" si="1">B12-F12</f>
        <v>69874.7</v>
      </c>
      <c r="L12" s="254"/>
      <c r="O12" s="255"/>
      <c r="P12" s="255"/>
    </row>
    <row r="13" spans="1:16" x14ac:dyDescent="0.25">
      <c r="A13" s="116" t="s">
        <v>27</v>
      </c>
      <c r="B13" s="143">
        <v>16127.860000000002</v>
      </c>
      <c r="C13" s="143">
        <v>7820.8333333333303</v>
      </c>
      <c r="D13" s="143">
        <f t="shared" ref="D13:D21" si="2">B13-C13</f>
        <v>8307.0266666666721</v>
      </c>
      <c r="E13" s="215">
        <f>+D13/C13</f>
        <v>1.0621664358018126</v>
      </c>
      <c r="F13" s="121">
        <v>208678.54</v>
      </c>
      <c r="G13" s="121">
        <f>B13-F13</f>
        <v>-192550.68</v>
      </c>
      <c r="L13" s="254"/>
      <c r="O13" s="255"/>
      <c r="P13" s="255"/>
    </row>
    <row r="14" spans="1:16" x14ac:dyDescent="0.25">
      <c r="A14" s="116" t="s">
        <v>20</v>
      </c>
      <c r="B14" s="143">
        <v>-1.1102230246251565E-16</v>
      </c>
      <c r="C14" s="143">
        <v>0</v>
      </c>
      <c r="D14" s="143">
        <f>B14-C14</f>
        <v>-1.1102230246251565E-16</v>
      </c>
      <c r="E14" s="236" t="s">
        <v>105</v>
      </c>
      <c r="F14" s="121">
        <v>716.48</v>
      </c>
      <c r="G14" s="121">
        <f>B14-F14</f>
        <v>-716.48</v>
      </c>
      <c r="L14" s="254" t="s">
        <v>60</v>
      </c>
      <c r="O14" s="255" t="s">
        <v>60</v>
      </c>
      <c r="P14" s="255" t="s">
        <v>60</v>
      </c>
    </row>
    <row r="15" spans="1:16" x14ac:dyDescent="0.25">
      <c r="A15" s="168" t="s">
        <v>54</v>
      </c>
      <c r="B15" s="143">
        <v>2178.7799999999997</v>
      </c>
      <c r="C15" s="143">
        <v>2362.5</v>
      </c>
      <c r="D15" s="143">
        <f t="shared" si="2"/>
        <v>-183.72000000000025</v>
      </c>
      <c r="E15" s="215">
        <f t="shared" ref="E15:E33" si="3">+D15/C15</f>
        <v>-7.7765079365079467E-2</v>
      </c>
      <c r="F15" s="121">
        <v>2276.8599999999997</v>
      </c>
      <c r="G15" s="121">
        <f t="shared" ref="G15:G33" si="4">B15-F15</f>
        <v>-98.079999999999927</v>
      </c>
      <c r="L15" s="254"/>
      <c r="O15" s="255"/>
      <c r="P15" s="255"/>
    </row>
    <row r="16" spans="1:16" x14ac:dyDescent="0.25">
      <c r="A16" s="116" t="s">
        <v>55</v>
      </c>
      <c r="B16" s="143">
        <v>3018.0499999999997</v>
      </c>
      <c r="C16" s="143">
        <v>460.00000000000318</v>
      </c>
      <c r="D16" s="143">
        <f>B16-C16</f>
        <v>2558.0499999999965</v>
      </c>
      <c r="E16" s="215">
        <f t="shared" si="3"/>
        <v>5.5609782608695193</v>
      </c>
      <c r="F16" s="121">
        <v>2222.6</v>
      </c>
      <c r="G16" s="121">
        <f>B16-F16</f>
        <v>795.44999999999982</v>
      </c>
    </row>
    <row r="17" spans="1:16" x14ac:dyDescent="0.25">
      <c r="A17" s="116" t="s">
        <v>77</v>
      </c>
      <c r="B17" s="143">
        <v>318.37000000000012</v>
      </c>
      <c r="C17" s="143">
        <v>4061.3333333333326</v>
      </c>
      <c r="D17" s="143">
        <f t="shared" si="2"/>
        <v>-3742.9633333333322</v>
      </c>
      <c r="E17" s="215">
        <f t="shared" si="3"/>
        <v>-0.92160948785292174</v>
      </c>
      <c r="F17" s="121">
        <v>-2724.0000000000009</v>
      </c>
      <c r="G17" s="121">
        <f t="shared" si="4"/>
        <v>3042.3700000000008</v>
      </c>
    </row>
    <row r="18" spans="1:16" x14ac:dyDescent="0.25">
      <c r="A18" s="116" t="s">
        <v>78</v>
      </c>
      <c r="B18" s="143">
        <v>14459.689999999999</v>
      </c>
      <c r="C18" s="143">
        <v>2718.3333333333308</v>
      </c>
      <c r="D18" s="143">
        <f t="shared" si="2"/>
        <v>11741.356666666668</v>
      </c>
      <c r="E18" s="215">
        <f t="shared" si="3"/>
        <v>4.3193218884120217</v>
      </c>
      <c r="F18" s="121">
        <v>5381.3000000000011</v>
      </c>
      <c r="G18" s="121">
        <f t="shared" si="4"/>
        <v>9078.3899999999976</v>
      </c>
    </row>
    <row r="19" spans="1:16" x14ac:dyDescent="0.25">
      <c r="A19" s="116" t="s">
        <v>79</v>
      </c>
      <c r="B19" s="143">
        <v>10456.000000000002</v>
      </c>
      <c r="C19" s="143">
        <v>612.50000000001887</v>
      </c>
      <c r="D19" s="143">
        <f t="shared" si="2"/>
        <v>9843.4999999999836</v>
      </c>
      <c r="E19" s="215">
        <f t="shared" si="3"/>
        <v>16.071020408162742</v>
      </c>
      <c r="F19" s="121">
        <v>8137.869999999999</v>
      </c>
      <c r="G19" s="121">
        <f t="shared" si="4"/>
        <v>2318.1300000000028</v>
      </c>
    </row>
    <row r="20" spans="1:16" x14ac:dyDescent="0.25">
      <c r="A20" s="116" t="s">
        <v>80</v>
      </c>
      <c r="B20" s="143">
        <v>4386.84</v>
      </c>
      <c r="C20" s="143">
        <v>2791.6666666666688</v>
      </c>
      <c r="D20" s="143">
        <f t="shared" si="2"/>
        <v>1595.1733333333314</v>
      </c>
      <c r="E20" s="215">
        <f t="shared" si="3"/>
        <v>0.57140537313432727</v>
      </c>
      <c r="F20" s="121">
        <v>4157.01</v>
      </c>
      <c r="G20" s="121">
        <f t="shared" si="4"/>
        <v>229.82999999999993</v>
      </c>
      <c r="L20" s="254"/>
      <c r="O20" s="255"/>
      <c r="P20" s="255"/>
    </row>
    <row r="21" spans="1:16" x14ac:dyDescent="0.25">
      <c r="A21" s="116" t="s">
        <v>83</v>
      </c>
      <c r="B21" s="143">
        <v>3682.6900000000005</v>
      </c>
      <c r="C21" s="143">
        <v>2820.833333333333</v>
      </c>
      <c r="D21" s="143">
        <f t="shared" si="2"/>
        <v>861.85666666666748</v>
      </c>
      <c r="E21" s="215">
        <f t="shared" si="3"/>
        <v>0.30553264401772556</v>
      </c>
      <c r="F21" s="121">
        <v>4289.37</v>
      </c>
      <c r="G21" s="121">
        <f t="shared" si="4"/>
        <v>-606.67999999999938</v>
      </c>
      <c r="L21" s="254"/>
      <c r="O21" s="255"/>
      <c r="P21" s="255"/>
    </row>
    <row r="22" spans="1:16" x14ac:dyDescent="0.25">
      <c r="A22" s="116" t="s">
        <v>81</v>
      </c>
      <c r="B22" s="143">
        <v>2108.5299999999993</v>
      </c>
      <c r="C22" s="143">
        <v>4229.1666666666679</v>
      </c>
      <c r="D22" s="143">
        <f>B22-C22</f>
        <v>-2120.6366666666686</v>
      </c>
      <c r="E22" s="215">
        <f t="shared" si="3"/>
        <v>-0.50143133004926144</v>
      </c>
      <c r="F22" s="121">
        <v>648.47999999999956</v>
      </c>
      <c r="G22" s="121">
        <f t="shared" si="4"/>
        <v>1460.0499999999997</v>
      </c>
      <c r="L22" s="254"/>
      <c r="O22" s="255"/>
      <c r="P22" s="255"/>
    </row>
    <row r="23" spans="1:16" x14ac:dyDescent="0.25">
      <c r="A23" s="116" t="s">
        <v>26</v>
      </c>
      <c r="B23" s="143">
        <v>11259.79</v>
      </c>
      <c r="C23" s="143">
        <v>13095.83333333331</v>
      </c>
      <c r="D23" s="143">
        <f t="shared" ref="D23:D32" si="5">B23-C23</f>
        <v>-1836.0433333333094</v>
      </c>
      <c r="E23" s="215">
        <f t="shared" si="3"/>
        <v>-0.14020057270123928</v>
      </c>
      <c r="F23" s="121">
        <v>2742.5900000000011</v>
      </c>
      <c r="G23" s="121">
        <f t="shared" si="4"/>
        <v>8517.2000000000007</v>
      </c>
      <c r="L23" s="254"/>
      <c r="O23" s="255"/>
      <c r="P23" s="255"/>
    </row>
    <row r="24" spans="1:16" x14ac:dyDescent="0.25">
      <c r="A24" s="116" t="s">
        <v>22</v>
      </c>
      <c r="B24" s="143">
        <v>10204.950000000001</v>
      </c>
      <c r="C24" s="143">
        <v>4345.8333333333312</v>
      </c>
      <c r="D24" s="143">
        <f t="shared" si="5"/>
        <v>5859.1166666666695</v>
      </c>
      <c r="E24" s="215">
        <f t="shared" si="3"/>
        <v>1.3482147651006724</v>
      </c>
      <c r="F24" s="121">
        <v>4391.88</v>
      </c>
      <c r="G24" s="121">
        <f t="shared" si="4"/>
        <v>5813.0700000000006</v>
      </c>
      <c r="L24" s="254"/>
      <c r="O24" s="256"/>
      <c r="P24" s="256"/>
    </row>
    <row r="25" spans="1:16" x14ac:dyDescent="0.25">
      <c r="A25" s="116" t="s">
        <v>42</v>
      </c>
      <c r="B25" s="143">
        <v>2.8421709430404007E-14</v>
      </c>
      <c r="C25" s="143">
        <v>0</v>
      </c>
      <c r="D25" s="143">
        <f>B25-C25</f>
        <v>2.8421709430404007E-14</v>
      </c>
      <c r="E25" s="215">
        <v>0</v>
      </c>
      <c r="F25" s="121">
        <v>2023.0299999999997</v>
      </c>
      <c r="G25" s="121">
        <f t="shared" si="4"/>
        <v>-2023.0299999999997</v>
      </c>
    </row>
    <row r="26" spans="1:16" x14ac:dyDescent="0.25">
      <c r="A26" s="116" t="s">
        <v>148</v>
      </c>
      <c r="B26" s="143">
        <v>2382.4300000000003</v>
      </c>
      <c r="C26" s="143">
        <v>2350.8333333333358</v>
      </c>
      <c r="D26" s="143">
        <f t="shared" ref="D26" si="6">B26-C26</f>
        <v>31.596666666664532</v>
      </c>
      <c r="E26" s="215">
        <f t="shared" ref="E26" si="7">+D26/C26</f>
        <v>1.3440623892235874E-2</v>
      </c>
      <c r="F26" s="121">
        <v>0</v>
      </c>
      <c r="G26" s="121">
        <f t="shared" ref="G26" si="8">B26-F26</f>
        <v>2382.4300000000003</v>
      </c>
      <c r="L26" s="254"/>
      <c r="O26" s="256"/>
      <c r="P26" s="256"/>
    </row>
    <row r="27" spans="1:16" x14ac:dyDescent="0.25">
      <c r="A27" s="116" t="s">
        <v>23</v>
      </c>
      <c r="B27" s="143">
        <v>2643.46</v>
      </c>
      <c r="C27" s="143">
        <v>1323.3333333333317</v>
      </c>
      <c r="D27" s="143">
        <f t="shared" si="5"/>
        <v>1320.1266666666684</v>
      </c>
      <c r="E27" s="215">
        <f t="shared" si="3"/>
        <v>0.99757682619647614</v>
      </c>
      <c r="F27" s="121">
        <v>2720.94</v>
      </c>
      <c r="G27" s="121">
        <f t="shared" si="4"/>
        <v>-77.480000000000018</v>
      </c>
    </row>
    <row r="28" spans="1:16" x14ac:dyDescent="0.25">
      <c r="A28" s="116" t="s">
        <v>21</v>
      </c>
      <c r="B28" s="143">
        <v>7586.0700000000006</v>
      </c>
      <c r="C28" s="143">
        <v>848.75000000001501</v>
      </c>
      <c r="D28" s="143">
        <f t="shared" si="5"/>
        <v>6737.3199999999852</v>
      </c>
      <c r="E28" s="215">
        <f t="shared" si="3"/>
        <v>7.937932253313539</v>
      </c>
      <c r="F28" s="121">
        <v>7698.68</v>
      </c>
      <c r="G28" s="121">
        <f t="shared" si="4"/>
        <v>-112.60999999999967</v>
      </c>
    </row>
    <row r="29" spans="1:16" x14ac:dyDescent="0.25">
      <c r="A29" s="116" t="s">
        <v>28</v>
      </c>
      <c r="B29" s="143">
        <v>3732.3500000000004</v>
      </c>
      <c r="C29" s="143">
        <v>230.8333333333307</v>
      </c>
      <c r="D29" s="143">
        <f>B29-C29</f>
        <v>3501.5166666666696</v>
      </c>
      <c r="E29" s="215">
        <f t="shared" si="3"/>
        <v>15.169025270758308</v>
      </c>
      <c r="F29" s="121">
        <v>3241.0899999999997</v>
      </c>
      <c r="G29" s="121">
        <f t="shared" si="4"/>
        <v>491.26000000000067</v>
      </c>
    </row>
    <row r="30" spans="1:16" x14ac:dyDescent="0.25">
      <c r="A30" s="212" t="s">
        <v>76</v>
      </c>
      <c r="B30" s="143">
        <v>4019.0899999999983</v>
      </c>
      <c r="C30" s="143">
        <v>13648.333333333354</v>
      </c>
      <c r="D30" s="143">
        <f>B30-C30</f>
        <v>-9629.2433333333556</v>
      </c>
      <c r="E30" s="215">
        <f t="shared" si="3"/>
        <v>-0.705525216754183</v>
      </c>
      <c r="F30" s="121">
        <v>-10602.479999999996</v>
      </c>
      <c r="G30" s="121">
        <f>B30-F30</f>
        <v>14621.569999999994</v>
      </c>
      <c r="O30" s="255"/>
      <c r="P30" s="255"/>
    </row>
    <row r="31" spans="1:16" x14ac:dyDescent="0.25">
      <c r="A31" s="116" t="s">
        <v>24</v>
      </c>
      <c r="B31" s="143">
        <v>1110.3399999999992</v>
      </c>
      <c r="C31" s="143">
        <v>4415.8333333333567</v>
      </c>
      <c r="D31" s="143">
        <f t="shared" si="5"/>
        <v>-3305.4933333333574</v>
      </c>
      <c r="E31" s="215">
        <f t="shared" si="3"/>
        <v>-0.74855482166446652</v>
      </c>
      <c r="F31" s="121">
        <v>3508.5399999999991</v>
      </c>
      <c r="G31" s="121">
        <f t="shared" si="4"/>
        <v>-2398.1999999999998</v>
      </c>
    </row>
    <row r="32" spans="1:16" x14ac:dyDescent="0.25">
      <c r="A32" s="116" t="s">
        <v>25</v>
      </c>
      <c r="B32" s="143">
        <v>0</v>
      </c>
      <c r="C32" s="143">
        <v>0</v>
      </c>
      <c r="D32" s="143">
        <f t="shared" si="5"/>
        <v>0</v>
      </c>
      <c r="E32" s="215">
        <v>0</v>
      </c>
      <c r="F32" s="121">
        <v>331.2</v>
      </c>
      <c r="G32" s="121">
        <f t="shared" si="4"/>
        <v>-331.2</v>
      </c>
    </row>
    <row r="33" spans="1:11" ht="14.4" thickBot="1" x14ac:dyDescent="0.3">
      <c r="A33" s="117" t="s">
        <v>56</v>
      </c>
      <c r="B33" s="143">
        <f>3458.78-1</f>
        <v>3457.78</v>
      </c>
      <c r="C33" s="143">
        <v>2362.5</v>
      </c>
      <c r="D33" s="143">
        <f>B33-C33-1</f>
        <v>1094.2800000000002</v>
      </c>
      <c r="E33" s="215">
        <f t="shared" si="3"/>
        <v>0.46318730158730165</v>
      </c>
      <c r="F33" s="121">
        <v>2986.59</v>
      </c>
      <c r="G33" s="121">
        <f t="shared" si="4"/>
        <v>471.19000000000005</v>
      </c>
    </row>
    <row r="34" spans="1:11" ht="14.4" thickBot="1" x14ac:dyDescent="0.3">
      <c r="A34" s="124" t="s">
        <v>12</v>
      </c>
      <c r="B34" s="125">
        <f>SUM(B12:B33)</f>
        <v>173007.77</v>
      </c>
      <c r="C34" s="125">
        <f>SUM(C12:C33)</f>
        <v>82802.166663852055</v>
      </c>
      <c r="D34" s="125">
        <f>SUM(D12:D33)</f>
        <v>90204.603336147935</v>
      </c>
      <c r="E34" s="125"/>
      <c r="F34" s="125">
        <f>SUM(F12:F33)</f>
        <v>252826.57</v>
      </c>
      <c r="G34" s="125">
        <f>SUM(G12:G33)</f>
        <v>-79818.799999999988</v>
      </c>
    </row>
    <row r="35" spans="1:11" x14ac:dyDescent="0.25">
      <c r="J35" s="257"/>
    </row>
    <row r="36" spans="1:11" x14ac:dyDescent="0.25">
      <c r="A36" s="28" t="s">
        <v>152</v>
      </c>
    </row>
    <row r="37" spans="1:11" x14ac:dyDescent="0.25">
      <c r="A37" s="249" t="s">
        <v>145</v>
      </c>
    </row>
    <row r="38" spans="1:11" x14ac:dyDescent="0.25">
      <c r="A38" s="249" t="s">
        <v>146</v>
      </c>
      <c r="I38" s="204"/>
    </row>
    <row r="39" spans="1:11" x14ac:dyDescent="0.25">
      <c r="A39" s="249"/>
      <c r="I39" s="204"/>
    </row>
    <row r="40" spans="1:11" ht="15.6" customHeight="1" x14ac:dyDescent="0.25">
      <c r="A40" s="258" t="s">
        <v>176</v>
      </c>
      <c r="B40" s="259"/>
      <c r="C40" s="259"/>
      <c r="D40" s="259"/>
      <c r="E40" s="259"/>
      <c r="F40" s="259"/>
      <c r="G40" s="259"/>
      <c r="H40" s="259"/>
      <c r="I40" s="259"/>
      <c r="J40" s="259"/>
      <c r="K40" s="259"/>
    </row>
    <row r="41" spans="1:11" ht="15.6" customHeight="1" x14ac:dyDescent="0.25">
      <c r="A41" s="258"/>
      <c r="B41" s="259"/>
      <c r="C41" s="259"/>
      <c r="D41" s="259"/>
      <c r="E41" s="259"/>
      <c r="F41" s="259"/>
      <c r="G41" s="259"/>
      <c r="H41" s="259"/>
      <c r="I41" s="259"/>
      <c r="J41" s="259"/>
      <c r="K41" s="259"/>
    </row>
    <row r="42" spans="1:11" ht="15.6" customHeight="1" x14ac:dyDescent="0.25">
      <c r="A42" s="28" t="s">
        <v>187</v>
      </c>
      <c r="B42" s="260"/>
      <c r="C42" s="260"/>
      <c r="D42" s="260"/>
      <c r="E42" s="260"/>
      <c r="F42" s="260"/>
      <c r="G42" s="260"/>
      <c r="H42" s="260"/>
      <c r="I42" s="260"/>
      <c r="J42" s="260"/>
      <c r="K42" s="260"/>
    </row>
    <row r="44" spans="1:11" x14ac:dyDescent="0.25">
      <c r="A44" s="258" t="s">
        <v>151</v>
      </c>
    </row>
    <row r="46" spans="1:11" x14ac:dyDescent="0.25">
      <c r="A46" s="258" t="s">
        <v>186</v>
      </c>
    </row>
    <row r="47" spans="1:11" x14ac:dyDescent="0.25">
      <c r="A47" s="258"/>
    </row>
    <row r="48" spans="1:11" x14ac:dyDescent="0.25">
      <c r="A48" s="28" t="s">
        <v>189</v>
      </c>
    </row>
    <row r="50" spans="1:7" x14ac:dyDescent="0.25">
      <c r="A50" s="28" t="s">
        <v>188</v>
      </c>
    </row>
    <row r="54" spans="1:7" x14ac:dyDescent="0.25">
      <c r="G54" s="155">
        <v>6</v>
      </c>
    </row>
  </sheetData>
  <sheetProtection selectLockedCells="1"/>
  <pageMargins left="0.7" right="0.7" top="0.75" bottom="0.75" header="0.3" footer="0.3"/>
  <pageSetup scale="65"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DB55-47D8-4C10-89B6-1BFEC638D205}">
  <sheetPr>
    <pageSetUpPr fitToPage="1"/>
  </sheetPr>
  <dimension ref="A1:O45"/>
  <sheetViews>
    <sheetView zoomScaleNormal="100" workbookViewId="0"/>
  </sheetViews>
  <sheetFormatPr defaultRowHeight="14.4" x14ac:dyDescent="0.3"/>
  <cols>
    <col min="1" max="1" width="21.33203125" customWidth="1"/>
    <col min="2" max="2" width="28.44140625" customWidth="1"/>
    <col min="11" max="11" width="14.44140625" customWidth="1"/>
    <col min="12" max="12" width="14.88671875" bestFit="1" customWidth="1"/>
    <col min="14" max="14" width="12.88671875" bestFit="1" customWidth="1"/>
    <col min="15" max="15" width="11" bestFit="1" customWidth="1"/>
  </cols>
  <sheetData>
    <row r="1" spans="1:12" x14ac:dyDescent="0.3">
      <c r="A1" s="167" t="s">
        <v>91</v>
      </c>
    </row>
    <row r="2" spans="1:12" x14ac:dyDescent="0.3">
      <c r="A2" s="167" t="s">
        <v>101</v>
      </c>
    </row>
    <row r="3" spans="1:12" x14ac:dyDescent="0.3">
      <c r="A3" s="189">
        <v>45046</v>
      </c>
    </row>
    <row r="6" spans="1:12" x14ac:dyDescent="0.3">
      <c r="A6" s="190" t="s">
        <v>92</v>
      </c>
      <c r="B6" t="s">
        <v>87</v>
      </c>
      <c r="L6" s="193">
        <v>3000000</v>
      </c>
    </row>
    <row r="7" spans="1:12" x14ac:dyDescent="0.3">
      <c r="B7" s="195" t="s">
        <v>93</v>
      </c>
    </row>
    <row r="8" spans="1:12" x14ac:dyDescent="0.3">
      <c r="B8" s="195" t="s">
        <v>112</v>
      </c>
    </row>
    <row r="9" spans="1:12" x14ac:dyDescent="0.3">
      <c r="B9" s="196"/>
    </row>
    <row r="10" spans="1:12" x14ac:dyDescent="0.3">
      <c r="B10" s="195" t="s">
        <v>89</v>
      </c>
    </row>
    <row r="11" spans="1:12" x14ac:dyDescent="0.3">
      <c r="B11" s="195" t="s">
        <v>90</v>
      </c>
    </row>
    <row r="12" spans="1:12" x14ac:dyDescent="0.3">
      <c r="B12" s="195" t="s">
        <v>106</v>
      </c>
    </row>
    <row r="13" spans="1:12" x14ac:dyDescent="0.3">
      <c r="B13" s="195" t="s">
        <v>122</v>
      </c>
    </row>
    <row r="15" spans="1:12" x14ac:dyDescent="0.3">
      <c r="A15" s="194">
        <v>2</v>
      </c>
      <c r="B15" t="s">
        <v>113</v>
      </c>
      <c r="L15" s="192">
        <v>0</v>
      </c>
    </row>
    <row r="16" spans="1:12" x14ac:dyDescent="0.3">
      <c r="B16" s="198" t="s">
        <v>116</v>
      </c>
    </row>
    <row r="17" spans="1:14" x14ac:dyDescent="0.3">
      <c r="B17" s="197" t="s">
        <v>177</v>
      </c>
    </row>
    <row r="18" spans="1:14" x14ac:dyDescent="0.3">
      <c r="B18" s="197" t="s">
        <v>153</v>
      </c>
    </row>
    <row r="19" spans="1:14" x14ac:dyDescent="0.3">
      <c r="B19" s="198" t="s">
        <v>117</v>
      </c>
    </row>
    <row r="21" spans="1:14" x14ac:dyDescent="0.3">
      <c r="A21" s="194">
        <v>3</v>
      </c>
      <c r="B21" t="s">
        <v>94</v>
      </c>
      <c r="C21" s="191"/>
      <c r="L21" s="192">
        <v>909668</v>
      </c>
      <c r="N21" s="192"/>
    </row>
    <row r="22" spans="1:14" x14ac:dyDescent="0.3">
      <c r="B22" s="198" t="s">
        <v>95</v>
      </c>
    </row>
    <row r="23" spans="1:14" x14ac:dyDescent="0.3">
      <c r="B23" s="198" t="s">
        <v>97</v>
      </c>
    </row>
    <row r="24" spans="1:14" x14ac:dyDescent="0.3">
      <c r="B24" s="198" t="s">
        <v>96</v>
      </c>
    </row>
    <row r="25" spans="1:14" x14ac:dyDescent="0.3">
      <c r="B25" s="198" t="s">
        <v>102</v>
      </c>
    </row>
    <row r="26" spans="1:14" x14ac:dyDescent="0.3">
      <c r="B26" s="198" t="s">
        <v>103</v>
      </c>
    </row>
    <row r="28" spans="1:14" x14ac:dyDescent="0.3">
      <c r="A28" s="194">
        <v>4</v>
      </c>
      <c r="B28" t="s">
        <v>98</v>
      </c>
      <c r="L28" s="192">
        <v>2000000</v>
      </c>
    </row>
    <row r="29" spans="1:14" x14ac:dyDescent="0.3">
      <c r="B29" s="198" t="s">
        <v>97</v>
      </c>
    </row>
    <row r="30" spans="1:14" x14ac:dyDescent="0.3">
      <c r="B30" s="198" t="s">
        <v>114</v>
      </c>
      <c r="D30" s="110"/>
    </row>
    <row r="31" spans="1:14" x14ac:dyDescent="0.3">
      <c r="B31" s="198" t="s">
        <v>157</v>
      </c>
      <c r="L31" s="199"/>
    </row>
    <row r="32" spans="1:14" x14ac:dyDescent="0.3">
      <c r="B32" s="198" t="s">
        <v>158</v>
      </c>
    </row>
    <row r="34" spans="2:15" ht="15" thickBot="1" x14ac:dyDescent="0.35">
      <c r="B34" t="s">
        <v>178</v>
      </c>
      <c r="L34" s="200">
        <f>SUM(L6:L31)</f>
        <v>5909668</v>
      </c>
    </row>
    <row r="35" spans="2:15" ht="15" thickTop="1" x14ac:dyDescent="0.3"/>
    <row r="37" spans="2:15" x14ac:dyDescent="0.3">
      <c r="B37" s="239" t="s">
        <v>132</v>
      </c>
      <c r="C37" s="240"/>
      <c r="D37" s="240"/>
      <c r="E37" s="240"/>
      <c r="F37" s="240"/>
      <c r="G37" s="240"/>
      <c r="H37" s="240"/>
      <c r="I37" s="240"/>
      <c r="J37" s="240"/>
      <c r="K37" s="240"/>
      <c r="L37" s="240"/>
    </row>
    <row r="38" spans="2:15" ht="15" thickBot="1" x14ac:dyDescent="0.35">
      <c r="B38" s="240" t="s">
        <v>118</v>
      </c>
      <c r="C38" s="240"/>
      <c r="D38" s="240"/>
      <c r="E38" s="240"/>
      <c r="F38" s="240"/>
      <c r="G38" s="240"/>
      <c r="H38" s="240"/>
      <c r="I38" s="240"/>
      <c r="J38" s="240"/>
      <c r="K38" s="240"/>
      <c r="L38" s="241">
        <v>7145575.2235588003</v>
      </c>
    </row>
    <row r="39" spans="2:15" ht="15" thickTop="1" x14ac:dyDescent="0.3">
      <c r="B39" s="239"/>
      <c r="C39" s="240"/>
      <c r="D39" s="240"/>
      <c r="E39" s="240"/>
      <c r="F39" s="240"/>
      <c r="G39" s="240"/>
      <c r="H39" s="240"/>
      <c r="I39" s="240"/>
      <c r="J39" s="240"/>
      <c r="K39" s="240"/>
      <c r="L39" s="240"/>
      <c r="O39" s="250" t="s">
        <v>60</v>
      </c>
    </row>
    <row r="40" spans="2:15" ht="15" thickBot="1" x14ac:dyDescent="0.35">
      <c r="B40" s="240" t="s">
        <v>133</v>
      </c>
      <c r="C40" s="240"/>
      <c r="D40" s="240"/>
      <c r="E40" s="240"/>
      <c r="F40" s="240"/>
      <c r="G40" s="240"/>
      <c r="H40" s="240"/>
      <c r="I40" s="240"/>
      <c r="J40" s="240"/>
      <c r="K40" s="240"/>
      <c r="L40" s="241">
        <v>8641434.4927615095</v>
      </c>
    </row>
    <row r="41" spans="2:15" ht="15" thickTop="1" x14ac:dyDescent="0.3">
      <c r="B41" s="240"/>
      <c r="C41" s="240"/>
      <c r="D41" s="240"/>
      <c r="E41" s="240"/>
      <c r="F41" s="240"/>
      <c r="G41" s="240"/>
      <c r="H41" s="240"/>
      <c r="I41" s="240"/>
      <c r="J41" s="240"/>
      <c r="K41" s="240"/>
      <c r="L41" s="242"/>
    </row>
    <row r="42" spans="2:15" ht="15" thickBot="1" x14ac:dyDescent="0.35">
      <c r="B42" s="240" t="s">
        <v>134</v>
      </c>
      <c r="C42" s="240"/>
      <c r="D42" s="240"/>
      <c r="E42" s="240"/>
      <c r="F42" s="240"/>
      <c r="G42" s="240"/>
      <c r="H42" s="240"/>
      <c r="I42" s="240"/>
      <c r="J42" s="240"/>
      <c r="K42" s="240"/>
      <c r="L42" s="241">
        <v>9477752</v>
      </c>
    </row>
    <row r="43" spans="2:15" ht="15" thickTop="1" x14ac:dyDescent="0.3"/>
    <row r="45" spans="2:15" x14ac:dyDescent="0.3">
      <c r="L45">
        <v>7</v>
      </c>
    </row>
  </sheetData>
  <pageMargins left="0.7" right="0.7" top="0.75" bottom="0.75" header="0.3" footer="0.3"/>
  <pageSetup scale="76"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4C9A-E9FE-459E-ACE4-A7ADB0DA35F2}">
  <dimension ref="U10:V66"/>
  <sheetViews>
    <sheetView zoomScale="70" zoomScaleNormal="70" workbookViewId="0"/>
  </sheetViews>
  <sheetFormatPr defaultRowHeight="14.4" x14ac:dyDescent="0.3"/>
  <cols>
    <col min="21" max="21" width="30.88671875" customWidth="1"/>
    <col min="22" max="22" width="23.33203125" customWidth="1"/>
  </cols>
  <sheetData>
    <row r="10" spans="21:22" ht="15" thickBot="1" x14ac:dyDescent="0.35"/>
    <row r="11" spans="21:22" ht="15" thickTop="1" x14ac:dyDescent="0.3">
      <c r="U11" s="243"/>
      <c r="V11" s="244"/>
    </row>
    <row r="12" spans="21:22" ht="18" x14ac:dyDescent="0.35">
      <c r="U12" s="245" t="s">
        <v>136</v>
      </c>
      <c r="V12" s="246"/>
    </row>
    <row r="13" spans="21:22" ht="18" x14ac:dyDescent="0.35">
      <c r="U13" s="247" t="s">
        <v>137</v>
      </c>
      <c r="V13" s="248">
        <v>3410301.38</v>
      </c>
    </row>
    <row r="14" spans="21:22" ht="18" x14ac:dyDescent="0.35">
      <c r="U14" s="247" t="s">
        <v>138</v>
      </c>
      <c r="V14" s="248">
        <v>764197.52</v>
      </c>
    </row>
    <row r="15" spans="21:22" ht="18" x14ac:dyDescent="0.35">
      <c r="U15" s="247" t="s">
        <v>139</v>
      </c>
      <c r="V15" s="248">
        <v>4860179.1500000004</v>
      </c>
    </row>
    <row r="16" spans="21:22" ht="18" x14ac:dyDescent="0.35">
      <c r="U16" s="247" t="s">
        <v>140</v>
      </c>
      <c r="V16" s="248">
        <v>7536804.9199999999</v>
      </c>
    </row>
    <row r="17" spans="21:22" ht="18" x14ac:dyDescent="0.35">
      <c r="U17" s="247" t="s">
        <v>141</v>
      </c>
      <c r="V17" s="248">
        <v>8482808.6399999987</v>
      </c>
    </row>
    <row r="18" spans="21:22" ht="18.600000000000001" thickBot="1" x14ac:dyDescent="0.4">
      <c r="U18" s="251" t="s">
        <v>179</v>
      </c>
      <c r="V18" s="252">
        <v>6802445</v>
      </c>
    </row>
    <row r="19" spans="21:22" ht="15" thickTop="1" x14ac:dyDescent="0.3"/>
    <row r="22" spans="21:22" x14ac:dyDescent="0.3">
      <c r="U22" s="264" t="s">
        <v>60</v>
      </c>
    </row>
    <row r="66" spans="22:22" x14ac:dyDescent="0.3">
      <c r="V66">
        <v>8</v>
      </c>
    </row>
  </sheetData>
  <pageMargins left="0.7" right="0.7" top="0.75" bottom="0.75" header="0.3" footer="0.3"/>
  <pageSetup scale="50"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p C Y l U H z C 0 t y o A A A A + Q A A A B I A H A B D b 2 5 m a W c v U G F j a 2 F n Z S 5 4 b W w g o h g A K K A U A A A A A A A A A A A A A A A A A A A A A A A A A A A A h Y 9 B D o I w F E S v Q r q n L S V W Q z 5 l 4 V Y S E 6 J x 2 2 C F R i i G F s v d X H g k r y C J o u 5 c z u R N 8 u Z x u 0 M 2 t k 1 w V b 3 V n U l R h C k K l C m 7 o z Z V i g Z 3 C l c o E 7 C V 5 V l W K p h g Y 5 P R 6 h T V z l 0 S Q r z 3 2 M e 4 6 y v C K I 3 I I d 8 U Z a 1 a G W p j n T S l Q p / V 8 f 8 K C d i / Z A T D n O N F v O Q 4 4 o w B m X v I t f k y b F L G F M h P C e u h c U O v h D L h r g A y R y D v G + I J U E s D B B Q A A g A I A K Q m J 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J i V Q K I p H u A 4 A A A A R A A A A E w A c A E Z v c m 1 1 b G F z L 1 N l Y 3 R p b 2 4 x L m 0 g o h g A K K A U A A A A A A A A A A A A A A A A A A A A A A A A A A A A K 0 5 N L s n M z 1 M I h t C G 1 g B Q S w E C L Q A U A A I A C A C k J i V Q f M L S 3 K g A A A D 5 A A A A E g A A A A A A A A A A A A A A A A A A A A A A Q 2 9 u Z m l n L 1 B h Y 2 t h Z 2 U u e G 1 s U E s B A i 0 A F A A C A A g A p C Y l U A / K 6 a u k A A A A 6 Q A A A B M A A A A A A A A A A A A A A A A A 9 A A A A F t D b 2 5 0 Z W 5 0 X 1 R 5 c G V z X S 5 4 b W x Q S w E C L Q A U A A I A C A C k J i 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L v U 9 G 3 X G g k u 6 w p 5 Q C l 4 M D Q A A A A A C A A A A A A A Q Z g A A A A E A A C A A A A D I P G 8 3 o u f r 9 Q K k t y V G y F p B G 3 W 8 P L y C f t 8 y 0 C Q 1 b + Y o V g A A A A A O g A A A A A I A A C A A A A A i A 5 a F 9 p A R U 7 u w V 4 2 9 w Q u e + 5 L d 4 O o s e 8 E q a q u 1 J o Y m O V A A A A B X k T L E f A + S j C 4 g / l B q N t Q C J x K U U E D c y y + A l 3 3 V e X F F 6 Q f 4 t l M h s M J m 5 6 2 g B O E l R 9 m v X s T 2 f + S r V 7 h o b / r U 8 O F n h a 6 0 t 4 F O o y / D P r i G X d R C 9 U A A A A A 0 9 n z Q P F U J i X i G A r 3 h o Z G 6 I R o Z g Q j u U j q J D + 0 S 0 S 7 + e s C Y Q w r m s L G O f 5 i m l 0 1 0 q R U l G U M 7 U c t R S O o e D 0 w R I n 0 b < / D a t a M a s h u p > 
</file>

<file path=customXml/itemProps1.xml><?xml version="1.0" encoding="utf-8"?>
<ds:datastoreItem xmlns:ds="http://schemas.openxmlformats.org/officeDocument/2006/customXml" ds:itemID="{93DDD2CC-727C-43A7-8E5D-80F8E13CE1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TOTALALA</vt:lpstr>
      <vt:lpstr>GFBYDEPT</vt:lpstr>
      <vt:lpstr>DIVISIONS</vt:lpstr>
      <vt:lpstr>ROUND TABLES</vt:lpstr>
      <vt:lpstr>SCHED LOANS TRANSFER W TERMS</vt:lpstr>
      <vt:lpstr>LIQUIDITY - ST INVESTMENTS</vt:lpstr>
      <vt:lpstr>CONTENTS!Print_Area</vt:lpstr>
      <vt:lpstr>DIVISIONS!Print_Area</vt:lpstr>
      <vt:lpstr>GFBYDEPT!Print_Area</vt:lpstr>
      <vt:lpstr>'ROUND TABLES'!Print_Area</vt:lpstr>
      <vt:lpstr>'SCHED LOANS TRANSFER W TERMS'!Print_Area</vt:lpstr>
      <vt:lpstr>TOTALALA!Print_Area</vt:lpstr>
    </vt:vector>
  </TitlesOfParts>
  <Company>American Library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jpak</dc:creator>
  <cp:lastModifiedBy>Marsha Burgess</cp:lastModifiedBy>
  <cp:lastPrinted>2023-06-10T11:28:30Z</cp:lastPrinted>
  <dcterms:created xsi:type="dcterms:W3CDTF">2013-12-23T20:07:27Z</dcterms:created>
  <dcterms:modified xsi:type="dcterms:W3CDTF">2023-06-20T20:39:33Z</dcterms:modified>
</cp:coreProperties>
</file>