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americanlibraryassociation-my.sharepoint.com/personal/mburgess_ala_org/Documents/2023 Annual Conference/"/>
    </mc:Choice>
  </mc:AlternateContent>
  <xr:revisionPtr revIDLastSave="1" documentId="8_{CFC99BC0-13D4-4F34-974F-FFC0B13711C9}" xr6:coauthVersionLast="47" xr6:coauthVersionMax="47" xr10:uidLastSave="{6269ABCB-AC27-4A8C-8BF3-349F6105A3A1}"/>
  <bookViews>
    <workbookView xWindow="-108" yWindow="-108" windowWidth="23256" windowHeight="12576" tabRatio="846" xr2:uid="{00000000-000D-0000-FFFF-FFFF00000000}"/>
  </bookViews>
  <sheets>
    <sheet name="Cover Page" sheetId="11" r:id="rId1"/>
    <sheet name="Assumptions" sheetId="12" r:id="rId2"/>
    <sheet name="Total ALA" sheetId="2" r:id="rId3"/>
    <sheet name="General Fund" sheetId="3" r:id="rId4"/>
    <sheet name="Publishing &amp; Media" sheetId="4" r:id="rId5"/>
    <sheet name="Conference Services" sheetId="5" r:id="rId6"/>
    <sheet name="AOMR" sheetId="6" r:id="rId7"/>
    <sheet name="Executive Office" sheetId="7" r:id="rId8"/>
    <sheet name="Continuing Education" sheetId="8" r:id="rId9"/>
    <sheet name="Divisions" sheetId="9" r:id="rId10"/>
    <sheet name="Round Tables" sheetId="10" r:id="rId11"/>
    <sheet name="FY24 Capital Requests" sheetId="13" r:id="rId12"/>
    <sheet name="Annual Estimates of Income" sheetId="14" r:id="rId13"/>
  </sheets>
  <definedNames>
    <definedName name="DBRange" localSheetId="12">#REF!</definedName>
    <definedName name="DBRange" localSheetId="1">#REF!</definedName>
    <definedName name="DBRange" localSheetId="0">#REF!</definedName>
    <definedName name="DBRange">#REF!</definedName>
    <definedName name="_xlnm.Print_Titles" localSheetId="6">AOMR!$1:$6,AOMR!$A:$E</definedName>
    <definedName name="_xlnm.Print_Titles" localSheetId="5">'Conference Services'!$1:$6,'Conference Services'!$A:$E</definedName>
    <definedName name="_xlnm.Print_Titles" localSheetId="9">Divisions!$1:$7,Divisions!$A:$F</definedName>
    <definedName name="_xlnm.Print_Titles" localSheetId="7">'Executive Office'!$1:$6,'Executive Office'!$A:$E</definedName>
    <definedName name="_xlnm.Print_Titles" localSheetId="3">'General Fund'!$1:$6,'General Fund'!$A:$F</definedName>
    <definedName name="_xlnm.Print_Titles" localSheetId="4">'Publishing &amp; Media'!$1:$6,'Publishing &amp; Media'!$A:$E</definedName>
    <definedName name="_xlnm.Print_Titles" localSheetId="10">'Round Tables'!$1:$7,'Round Tables'!$A:$F</definedName>
    <definedName name="_xlnm.Print_Titles" localSheetId="2">'Total ALA'!$1:$6,'Total ALA'!$A:$G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 l="1"/>
  <c r="K54" i="3" l="1"/>
  <c r="L54" i="3"/>
  <c r="H41" i="9" l="1"/>
  <c r="H27" i="9"/>
  <c r="H49" i="3" l="1"/>
  <c r="D25" i="14"/>
  <c r="D24" i="14"/>
  <c r="D23" i="14"/>
  <c r="D22" i="14"/>
  <c r="D21" i="14"/>
  <c r="D18" i="14"/>
  <c r="C20" i="13"/>
  <c r="E16" i="13"/>
  <c r="E15" i="13"/>
  <c r="E11" i="13"/>
  <c r="E20" i="13" s="1"/>
  <c r="E10" i="13"/>
  <c r="D26" i="14" l="1"/>
  <c r="D28" i="14" s="1"/>
  <c r="H50" i="3"/>
  <c r="J49" i="3"/>
  <c r="J50" i="3" s="1"/>
  <c r="E4" i="5"/>
  <c r="J78" i="10"/>
  <c r="I78" i="10"/>
  <c r="H78" i="10"/>
  <c r="G78" i="10"/>
  <c r="F78" i="10"/>
  <c r="J54" i="10"/>
  <c r="I54" i="10"/>
  <c r="H54" i="10"/>
  <c r="G54" i="10"/>
  <c r="F54" i="10"/>
  <c r="J30" i="10"/>
  <c r="I30" i="10"/>
  <c r="H30" i="10"/>
  <c r="G30" i="10"/>
  <c r="F30" i="10"/>
  <c r="J4" i="10"/>
  <c r="I4" i="10"/>
  <c r="H4" i="10"/>
  <c r="G4" i="10"/>
  <c r="F4" i="10"/>
  <c r="J48" i="9"/>
  <c r="I48" i="9"/>
  <c r="H48" i="9"/>
  <c r="G48" i="9"/>
  <c r="F48" i="9"/>
  <c r="J34" i="9"/>
  <c r="I34" i="9"/>
  <c r="H34" i="9"/>
  <c r="G34" i="9"/>
  <c r="F34" i="9"/>
  <c r="J20" i="9"/>
  <c r="I20" i="9"/>
  <c r="H20" i="9"/>
  <c r="G20" i="9"/>
  <c r="F20" i="9"/>
  <c r="J4" i="9"/>
  <c r="I4" i="9"/>
  <c r="H4" i="9"/>
  <c r="G4" i="9"/>
  <c r="F4" i="9"/>
  <c r="I27" i="8"/>
  <c r="H27" i="8"/>
  <c r="G27" i="8"/>
  <c r="F27" i="8"/>
  <c r="E27" i="8"/>
  <c r="I22" i="8"/>
  <c r="H22" i="8"/>
  <c r="G22" i="8"/>
  <c r="F22" i="8"/>
  <c r="E22" i="8"/>
  <c r="I17" i="8"/>
  <c r="H17" i="8"/>
  <c r="G17" i="8"/>
  <c r="F17" i="8"/>
  <c r="E17" i="8"/>
  <c r="I13" i="8"/>
  <c r="H13" i="8"/>
  <c r="G13" i="8"/>
  <c r="F13" i="8"/>
  <c r="E13" i="8"/>
  <c r="I9" i="8"/>
  <c r="H9" i="8"/>
  <c r="G9" i="8"/>
  <c r="F9" i="8"/>
  <c r="E9" i="8"/>
  <c r="I4" i="8"/>
  <c r="H4" i="8"/>
  <c r="G4" i="8"/>
  <c r="F4" i="8"/>
  <c r="E4" i="8"/>
  <c r="I41" i="7"/>
  <c r="H41" i="7"/>
  <c r="G41" i="7"/>
  <c r="F41" i="7"/>
  <c r="E41" i="7"/>
  <c r="D38" i="7"/>
  <c r="D37" i="7"/>
  <c r="D34" i="7"/>
  <c r="D33" i="7"/>
  <c r="D32" i="7"/>
  <c r="I29" i="7"/>
  <c r="H29" i="7"/>
  <c r="G29" i="7"/>
  <c r="F29" i="7"/>
  <c r="E29" i="7"/>
  <c r="D26" i="7"/>
  <c r="D25" i="7"/>
  <c r="D22" i="7"/>
  <c r="D21" i="7"/>
  <c r="D20" i="7"/>
  <c r="I17" i="7"/>
  <c r="H17" i="7"/>
  <c r="G17" i="7"/>
  <c r="F17" i="7"/>
  <c r="E17" i="7"/>
  <c r="D14" i="7"/>
  <c r="D13" i="7"/>
  <c r="D10" i="7"/>
  <c r="D9" i="7"/>
  <c r="D8" i="7"/>
  <c r="I4" i="7"/>
  <c r="H4" i="7"/>
  <c r="G4" i="7"/>
  <c r="F4" i="7"/>
  <c r="E4" i="7"/>
  <c r="I47" i="6"/>
  <c r="H47" i="6"/>
  <c r="G47" i="6"/>
  <c r="F47" i="6"/>
  <c r="E47" i="6"/>
  <c r="D44" i="6"/>
  <c r="D43" i="6"/>
  <c r="D42" i="6"/>
  <c r="D41" i="6"/>
  <c r="D37" i="6"/>
  <c r="D36" i="6"/>
  <c r="I33" i="6"/>
  <c r="H33" i="6"/>
  <c r="G33" i="6"/>
  <c r="F33" i="6"/>
  <c r="E33" i="6"/>
  <c r="D30" i="6"/>
  <c r="D29" i="6"/>
  <c r="D28" i="6"/>
  <c r="D27" i="6"/>
  <c r="D23" i="6"/>
  <c r="D22" i="6"/>
  <c r="I19" i="6"/>
  <c r="H19" i="6"/>
  <c r="G19" i="6"/>
  <c r="F19" i="6"/>
  <c r="E19" i="6"/>
  <c r="D16" i="6"/>
  <c r="D15" i="6"/>
  <c r="D14" i="6"/>
  <c r="D13" i="6"/>
  <c r="D9" i="6"/>
  <c r="D8" i="6"/>
  <c r="I4" i="6"/>
  <c r="H4" i="6"/>
  <c r="G4" i="6"/>
  <c r="F4" i="6"/>
  <c r="E4" i="6"/>
  <c r="I42" i="5"/>
  <c r="H42" i="5"/>
  <c r="G42" i="5"/>
  <c r="F42" i="5"/>
  <c r="E42" i="5"/>
  <c r="I34" i="5"/>
  <c r="H34" i="5"/>
  <c r="G34" i="5"/>
  <c r="F34" i="5"/>
  <c r="E34" i="5"/>
  <c r="I26" i="5"/>
  <c r="H26" i="5"/>
  <c r="G26" i="5"/>
  <c r="F26" i="5"/>
  <c r="E26" i="5"/>
  <c r="I19" i="5"/>
  <c r="H19" i="5"/>
  <c r="G19" i="5"/>
  <c r="F19" i="5"/>
  <c r="E19" i="5"/>
  <c r="I12" i="5"/>
  <c r="H12" i="5"/>
  <c r="G12" i="5"/>
  <c r="F12" i="5"/>
  <c r="E12" i="5"/>
  <c r="I4" i="5"/>
  <c r="H4" i="5"/>
  <c r="G4" i="5"/>
  <c r="F4" i="5"/>
  <c r="I72" i="4"/>
  <c r="H72" i="4"/>
  <c r="G72" i="4"/>
  <c r="F72" i="4"/>
  <c r="E72" i="4"/>
  <c r="F50" i="4"/>
  <c r="I48" i="4"/>
  <c r="I59" i="4" s="1"/>
  <c r="I81" i="4" s="1"/>
  <c r="H48" i="4"/>
  <c r="H59" i="4" s="1"/>
  <c r="H81" i="4" s="1"/>
  <c r="G48" i="4"/>
  <c r="G59" i="4" s="1"/>
  <c r="G81" i="4" s="1"/>
  <c r="F48" i="4"/>
  <c r="F59" i="4" s="1"/>
  <c r="F81" i="4" s="1"/>
  <c r="E48" i="4"/>
  <c r="E59" i="4" s="1"/>
  <c r="E81" i="4" s="1"/>
  <c r="I47" i="4"/>
  <c r="I58" i="4" s="1"/>
  <c r="I80" i="4" s="1"/>
  <c r="H47" i="4"/>
  <c r="H58" i="4" s="1"/>
  <c r="H80" i="4" s="1"/>
  <c r="G47" i="4"/>
  <c r="G58" i="4" s="1"/>
  <c r="G80" i="4" s="1"/>
  <c r="F47" i="4"/>
  <c r="F58" i="4" s="1"/>
  <c r="F80" i="4" s="1"/>
  <c r="E47" i="4"/>
  <c r="E58" i="4" s="1"/>
  <c r="E80" i="4" s="1"/>
  <c r="I46" i="4"/>
  <c r="I57" i="4" s="1"/>
  <c r="I79" i="4" s="1"/>
  <c r="H46" i="4"/>
  <c r="H57" i="4" s="1"/>
  <c r="H79" i="4" s="1"/>
  <c r="G46" i="4"/>
  <c r="G57" i="4" s="1"/>
  <c r="G79" i="4" s="1"/>
  <c r="F46" i="4"/>
  <c r="F57" i="4" s="1"/>
  <c r="F79" i="4" s="1"/>
  <c r="E46" i="4"/>
  <c r="E57" i="4" s="1"/>
  <c r="E79" i="4" s="1"/>
  <c r="I45" i="4"/>
  <c r="I56" i="4" s="1"/>
  <c r="I78" i="4" s="1"/>
  <c r="H45" i="4"/>
  <c r="H56" i="4" s="1"/>
  <c r="H78" i="4" s="1"/>
  <c r="G45" i="4"/>
  <c r="G56" i="4" s="1"/>
  <c r="G78" i="4" s="1"/>
  <c r="F45" i="4"/>
  <c r="F56" i="4" s="1"/>
  <c r="F78" i="4" s="1"/>
  <c r="E45" i="4"/>
  <c r="E56" i="4" s="1"/>
  <c r="E78" i="4" s="1"/>
  <c r="I44" i="4"/>
  <c r="I55" i="4" s="1"/>
  <c r="I77" i="4" s="1"/>
  <c r="H44" i="4"/>
  <c r="H55" i="4" s="1"/>
  <c r="H77" i="4" s="1"/>
  <c r="G44" i="4"/>
  <c r="G55" i="4" s="1"/>
  <c r="G77" i="4" s="1"/>
  <c r="F44" i="4"/>
  <c r="F55" i="4" s="1"/>
  <c r="F77" i="4" s="1"/>
  <c r="E44" i="4"/>
  <c r="E55" i="4" s="1"/>
  <c r="E77" i="4" s="1"/>
  <c r="F43" i="4"/>
  <c r="F54" i="4" s="1"/>
  <c r="F76" i="4" s="1"/>
  <c r="E43" i="4"/>
  <c r="E54" i="4" s="1"/>
  <c r="E76" i="4" s="1"/>
  <c r="I42" i="4"/>
  <c r="I53" i="4" s="1"/>
  <c r="H42" i="4"/>
  <c r="H53" i="4" s="1"/>
  <c r="G42" i="4"/>
  <c r="G53" i="4" s="1"/>
  <c r="F42" i="4"/>
  <c r="F53" i="4" s="1"/>
  <c r="E42" i="4"/>
  <c r="E50" i="4" s="1"/>
  <c r="I39" i="4"/>
  <c r="H39" i="4"/>
  <c r="G39" i="4"/>
  <c r="F39" i="4"/>
  <c r="E39" i="4"/>
  <c r="G29" i="4"/>
  <c r="E29" i="4"/>
  <c r="I22" i="4"/>
  <c r="I29" i="4" s="1"/>
  <c r="H22" i="4"/>
  <c r="H29" i="4" s="1"/>
  <c r="G22" i="4"/>
  <c r="G43" i="4" s="1"/>
  <c r="F22" i="4"/>
  <c r="F29" i="4" s="1"/>
  <c r="E22" i="4"/>
  <c r="I16" i="4"/>
  <c r="H16" i="4"/>
  <c r="G16" i="4"/>
  <c r="F16" i="4"/>
  <c r="E16" i="4"/>
  <c r="I4" i="4"/>
  <c r="H4" i="4"/>
  <c r="G4" i="4"/>
  <c r="F4" i="4"/>
  <c r="E4" i="4"/>
  <c r="G50" i="3"/>
  <c r="I49" i="3"/>
  <c r="I50" i="3" s="1"/>
  <c r="G49" i="3"/>
  <c r="F49" i="3"/>
  <c r="F50" i="3" s="1"/>
  <c r="G34" i="3"/>
  <c r="H32" i="3"/>
  <c r="G32" i="3"/>
  <c r="F32" i="3"/>
  <c r="J20" i="3"/>
  <c r="J32" i="3" s="1"/>
  <c r="I20" i="3"/>
  <c r="I32" i="3" s="1"/>
  <c r="I34" i="3" s="1"/>
  <c r="H20" i="3"/>
  <c r="G20" i="3"/>
  <c r="F20" i="3"/>
  <c r="J15" i="3"/>
  <c r="J34" i="3" s="1"/>
  <c r="I15" i="3"/>
  <c r="H15" i="3"/>
  <c r="H34" i="3" s="1"/>
  <c r="G15" i="3"/>
  <c r="F15" i="3"/>
  <c r="F34" i="3" s="1"/>
  <c r="J4" i="3"/>
  <c r="I4" i="3"/>
  <c r="H4" i="3"/>
  <c r="G4" i="3"/>
  <c r="F4" i="3"/>
  <c r="K39" i="2"/>
  <c r="J39" i="2"/>
  <c r="I39" i="2"/>
  <c r="H39" i="2"/>
  <c r="G39" i="2"/>
  <c r="K32" i="2"/>
  <c r="J32" i="2"/>
  <c r="I32" i="2"/>
  <c r="H32" i="2"/>
  <c r="G32" i="2"/>
  <c r="K31" i="2"/>
  <c r="J31" i="2"/>
  <c r="I31" i="2"/>
  <c r="H31" i="2"/>
  <c r="G31" i="2"/>
  <c r="K30" i="2"/>
  <c r="J30" i="2"/>
  <c r="I30" i="2"/>
  <c r="H30" i="2"/>
  <c r="G30" i="2"/>
  <c r="K21" i="2"/>
  <c r="K26" i="2" s="1"/>
  <c r="J21" i="2"/>
  <c r="J29" i="2" s="1"/>
  <c r="J34" i="2" s="1"/>
  <c r="I26" i="2"/>
  <c r="H21" i="2"/>
  <c r="H26" i="2" s="1"/>
  <c r="G21" i="2"/>
  <c r="G26" i="2" s="1"/>
  <c r="K16" i="2"/>
  <c r="J16" i="2"/>
  <c r="I16" i="2"/>
  <c r="K11" i="2"/>
  <c r="J11" i="2"/>
  <c r="I11" i="2"/>
  <c r="H11" i="2"/>
  <c r="H16" i="2" s="1"/>
  <c r="G11" i="2"/>
  <c r="G16" i="2" s="1"/>
  <c r="K4" i="2"/>
  <c r="J4" i="2"/>
  <c r="I4" i="2"/>
  <c r="H4" i="2"/>
  <c r="G4" i="2"/>
  <c r="I29" i="2" l="1"/>
  <c r="I34" i="2" s="1"/>
  <c r="K29" i="2"/>
  <c r="K34" i="2" s="1"/>
  <c r="J26" i="2"/>
  <c r="H52" i="3"/>
  <c r="G52" i="3"/>
  <c r="I52" i="3"/>
  <c r="F52" i="3"/>
  <c r="F75" i="4"/>
  <c r="F83" i="4" s="1"/>
  <c r="F61" i="4"/>
  <c r="G61" i="4"/>
  <c r="G75" i="4"/>
  <c r="G83" i="4" s="1"/>
  <c r="I75" i="4"/>
  <c r="H75" i="4"/>
  <c r="G50" i="4"/>
  <c r="G54" i="4"/>
  <c r="G76" i="4" s="1"/>
  <c r="J52" i="3"/>
  <c r="E53" i="4"/>
  <c r="H43" i="4"/>
  <c r="G29" i="2"/>
  <c r="G34" i="2" s="1"/>
  <c r="I43" i="4"/>
  <c r="I54" i="4" s="1"/>
  <c r="I76" i="4" s="1"/>
  <c r="H29" i="2"/>
  <c r="H34" i="2" s="1"/>
  <c r="I61" i="4" l="1"/>
  <c r="I83" i="4"/>
  <c r="I50" i="4"/>
  <c r="H50" i="4"/>
  <c r="H54" i="4"/>
  <c r="E75" i="4"/>
  <c r="E83" i="4" s="1"/>
  <c r="E61" i="4"/>
  <c r="H76" i="4" l="1"/>
  <c r="H83" i="4" s="1"/>
  <c r="H61" i="4"/>
</calcChain>
</file>

<file path=xl/sharedStrings.xml><?xml version="1.0" encoding="utf-8"?>
<sst xmlns="http://schemas.openxmlformats.org/spreadsheetml/2006/main" count="1059" uniqueCount="277">
  <si>
    <t xml:space="preserve">American Library Association </t>
  </si>
  <si>
    <t>Statement of Revenues and Expenses - Total ALA</t>
  </si>
  <si>
    <t>2021</t>
  </si>
  <si>
    <t>2022</t>
  </si>
  <si>
    <t>March 2023</t>
  </si>
  <si>
    <t>2023</t>
  </si>
  <si>
    <t>2024</t>
  </si>
  <si>
    <t>Actual</t>
  </si>
  <si>
    <t>Budget</t>
  </si>
  <si>
    <t>Revenues</t>
  </si>
  <si>
    <t>(40) Total Revenues</t>
  </si>
  <si>
    <t>(11) OPERATING/GENERAL FUND (11)</t>
  </si>
  <si>
    <t>(All) All</t>
  </si>
  <si>
    <t>General Fund_x000D_</t>
  </si>
  <si>
    <t>Endowment Fund Transfer with Terms</t>
  </si>
  <si>
    <t>General Fund</t>
  </si>
  <si>
    <t>(12) OPERATING/DIVISIONS FUND (12)</t>
  </si>
  <si>
    <t>Divisions_x000D_</t>
  </si>
  <si>
    <t>(13) OPERATING/RND TABLES FUND (13)</t>
  </si>
  <si>
    <t>Round Tables_x000D_</t>
  </si>
  <si>
    <t>(47&amp;49) Roll up 47&amp;48&amp;49</t>
  </si>
  <si>
    <t>Grants and Awards_x000D_</t>
  </si>
  <si>
    <t>Total Revenues</t>
  </si>
  <si>
    <t>Expenses</t>
  </si>
  <si>
    <t>(20A TOTAL EXPENSES LESS 5900) Total Expenses Less 5911 5998</t>
  </si>
  <si>
    <t>All</t>
  </si>
  <si>
    <t>(5532) AMORT.- EQUIP N-S INTANGIBLE ASSETS</t>
  </si>
  <si>
    <t>(301-2310) ALA EDITIONS-ALA EDITIONS MARKETING</t>
  </si>
  <si>
    <t xml:space="preserve">Amort FY21 &amp; FY22 Only </t>
  </si>
  <si>
    <t>Total Expenses</t>
  </si>
  <si>
    <t>Surplus / (Deficit) From Operations</t>
  </si>
  <si>
    <t>Total Surplus / (Deficit) From Operations</t>
  </si>
  <si>
    <t>(LT Endowment Funds) LT Endowment Funds/34&amp;35&amp;36</t>
  </si>
  <si>
    <t xml:space="preserve">Endowment Fund Revenue
</t>
  </si>
  <si>
    <t xml:space="preserve">Endowment Fund Expenses
</t>
  </si>
  <si>
    <t>Note:</t>
  </si>
  <si>
    <t>Endowment Fund (Net)</t>
  </si>
  <si>
    <t>American Library Association</t>
  </si>
  <si>
    <t>Statement of Revenues and Expenses - General Fund</t>
  </si>
  <si>
    <t>2021Proj Less 2021 Budget</t>
  </si>
  <si>
    <t>2021 Proj % Change</t>
  </si>
  <si>
    <t>Overhead</t>
  </si>
  <si>
    <t>(5911) IUT/OVERHEAD</t>
  </si>
  <si>
    <t>(Publishing) Publishing</t>
  </si>
  <si>
    <t>Publishing Overhead_x000D_</t>
  </si>
  <si>
    <t>(Conference) Conference</t>
  </si>
  <si>
    <t>Conference Overhead_x000D_</t>
  </si>
  <si>
    <t>(Cont Ed) Cont Ed</t>
  </si>
  <si>
    <t>Continuing Education Overhead</t>
  </si>
  <si>
    <t>Round Table Overhead_x000D_</t>
  </si>
  <si>
    <t>Grant Overhead_x000D_</t>
  </si>
  <si>
    <t>Total Overhead</t>
  </si>
  <si>
    <t>Net Revenues</t>
  </si>
  <si>
    <t>(20FYP Net Revenue) FYP Net Revenue</t>
  </si>
  <si>
    <t>Publishing Net Revenue</t>
  </si>
  <si>
    <t>Conference Net Revenue</t>
  </si>
  <si>
    <t>(591-9152) GENERAL ADMINISTRATION-MEMBERSHIP DUES</t>
  </si>
  <si>
    <t>Membership Dues Net Revenue</t>
  </si>
  <si>
    <t>(4420) INT/DIV</t>
  </si>
  <si>
    <t>Interest Income</t>
  </si>
  <si>
    <t>(591-9140) GENERAL ADMINISTRATION-BUSINESS EXPENSE/ADMIN SERVICE</t>
  </si>
  <si>
    <t>Mail List Services</t>
  </si>
  <si>
    <t>(AOMR) AOMR</t>
  </si>
  <si>
    <t>(Executive Office) Executive Office</t>
  </si>
  <si>
    <t>Executive Office</t>
  </si>
  <si>
    <t>(Washington) Washington</t>
  </si>
  <si>
    <t>Washington</t>
  </si>
  <si>
    <t>(4300) GRANTS/CONTRACTS/AWARDS</t>
  </si>
  <si>
    <t>(591-9111) GENERAL ADMINISTRATION-NON OPERATING EXPENSES</t>
  </si>
  <si>
    <t>_x000D_</t>
  </si>
  <si>
    <t>Total Contribution</t>
  </si>
  <si>
    <t>AOMR_x000D_</t>
  </si>
  <si>
    <t>Executive Office_x000D_</t>
  </si>
  <si>
    <t>Washington_x000D_</t>
  </si>
  <si>
    <t>(ITTS) ITTS</t>
  </si>
  <si>
    <t>IT</t>
  </si>
  <si>
    <t>(Human Resources) Human Resources</t>
  </si>
  <si>
    <t>Human Resources_x000D_</t>
  </si>
  <si>
    <t>(Finance) Finance</t>
  </si>
  <si>
    <t>Finance_x000D_</t>
  </si>
  <si>
    <t>(Staff Support) Staff Support</t>
  </si>
  <si>
    <t>Staff Support_x000D_</t>
  </si>
  <si>
    <t>(General Admistration) General Admistration</t>
  </si>
  <si>
    <t>(General Fund Allocation) General Fund Allocation</t>
  </si>
  <si>
    <t>General Administration</t>
  </si>
  <si>
    <t>Operating Surplus / (Deficit)</t>
  </si>
  <si>
    <t>Statement of Revenues and Expenses  - Publishing &amp; Media</t>
  </si>
  <si>
    <t>(300) Publishing AED</t>
  </si>
  <si>
    <t>Publishing AED</t>
  </si>
  <si>
    <t>(301) ALA Editions</t>
  </si>
  <si>
    <t>ALA Editions</t>
  </si>
  <si>
    <t>(302) Booklist</t>
  </si>
  <si>
    <t>Booklist</t>
  </si>
  <si>
    <t>(303) American Libraries</t>
  </si>
  <si>
    <t>American Libraries</t>
  </si>
  <si>
    <t>(305) ALA Digital Ref</t>
  </si>
  <si>
    <t>ALA Digital Ref</t>
  </si>
  <si>
    <t>(308) ALA eLearning</t>
  </si>
  <si>
    <t>ALA eLearning</t>
  </si>
  <si>
    <t>(313) ALA Graphics</t>
  </si>
  <si>
    <t>ALA Graphics</t>
  </si>
  <si>
    <t>Total Revenues_x000D_</t>
  </si>
  <si>
    <t>Expenses with Overhead</t>
  </si>
  <si>
    <t>(20TotalExpenses) TOTAL EXPENSES</t>
  </si>
  <si>
    <t>OH</t>
  </si>
  <si>
    <t>Production Services</t>
  </si>
  <si>
    <t>Total OH</t>
  </si>
  <si>
    <t>Expenses Before Overhead</t>
  </si>
  <si>
    <t>Total Expenses Before Overhead</t>
  </si>
  <si>
    <t>Net Surplus / (Deficit) Before Overhead</t>
  </si>
  <si>
    <t>Total Surplus / (Deficit) Before Overhead</t>
  </si>
  <si>
    <t>Overhead Contribution</t>
  </si>
  <si>
    <t>Total Overhead Contribution</t>
  </si>
  <si>
    <t>Surplus / (Deficit) After Overhead</t>
  </si>
  <si>
    <t>Total Surplus / (Deficit) After Overhead</t>
  </si>
  <si>
    <t/>
  </si>
  <si>
    <t>Statement of Revenues and Expenses - Conference Services</t>
  </si>
  <si>
    <t>(221) Annual Conference</t>
  </si>
  <si>
    <t>ANNUAL CONFERENCE_x000D_</t>
  </si>
  <si>
    <t>(220) Midwinter Conference</t>
  </si>
  <si>
    <t>(222) LibLearnX</t>
  </si>
  <si>
    <t>LIBLEARNX</t>
  </si>
  <si>
    <t>(20 Expenses Before Overhead) 20 Expenses Before Overhead</t>
  </si>
  <si>
    <t>Surplus / (Deficit) Before Overhead</t>
  </si>
  <si>
    <t>(35Net Revenue Before Overhead) Net Revenue Before Overhead</t>
  </si>
  <si>
    <t>(31B Net Rev Exp) Net Revenue Expense Operations</t>
  </si>
  <si>
    <t>REVENUES</t>
  </si>
  <si>
    <t>Advocacy &amp; Member Relations, AED</t>
  </si>
  <si>
    <t>LIB &amp; INFO RESEARCH CENTER (LIRC)</t>
  </si>
  <si>
    <t>HRDR</t>
  </si>
  <si>
    <t>OFF/INTELLECTUAL FRE</t>
  </si>
  <si>
    <t>OFFICE FOR ACCREDITA</t>
  </si>
  <si>
    <t>PUBLIC PROGRAMS</t>
  </si>
  <si>
    <t>DIVERSITY</t>
  </si>
  <si>
    <t>AOMR - AED</t>
  </si>
  <si>
    <t>MEMBERSHIP SERVICES</t>
  </si>
  <si>
    <t>GENERAL ADMINISTRATION-MEMBERSHIP DUES</t>
  </si>
  <si>
    <t>TOTAL REVENUES</t>
  </si>
  <si>
    <t>EXPENSES</t>
  </si>
  <si>
    <t>TOTAL EXPENSES_x000D_</t>
  </si>
  <si>
    <t>SURPLUS / (DEFICIT)</t>
  </si>
  <si>
    <t>TOTAL SURPLUS / (DEFICIT)</t>
  </si>
  <si>
    <t>Statement of Revenues and Expenses - Executive Office</t>
  </si>
  <si>
    <t>STANDING COMMITTEES</t>
  </si>
  <si>
    <t>EXECUTIVE BOARD</t>
  </si>
  <si>
    <t>EXECUTIVE OFFICE</t>
  </si>
  <si>
    <t>INTERNATIONAL RELATI</t>
  </si>
  <si>
    <t>CMO</t>
  </si>
  <si>
    <t>DEVELOPMENT OFFICE</t>
  </si>
  <si>
    <t>ALA AWARDS</t>
  </si>
  <si>
    <t>CHAP.RELATIONS/MEMB.</t>
  </si>
  <si>
    <t>Statement of Revenues and Expenses - Continuing Education</t>
  </si>
  <si>
    <t xml:space="preserve">(260) </t>
  </si>
  <si>
    <t>CONTINUING EDUCATION</t>
  </si>
  <si>
    <t>Statement of Revenues and Expenses - ALA Divisions</t>
  </si>
  <si>
    <t>(405) AASL</t>
  </si>
  <si>
    <t>AASL</t>
  </si>
  <si>
    <t>(403) ACRL</t>
  </si>
  <si>
    <t>ACRL</t>
  </si>
  <si>
    <t>(413) ALSC</t>
  </si>
  <si>
    <t>ALSC</t>
  </si>
  <si>
    <t>(406) ASGCLA</t>
  </si>
  <si>
    <t>ASGCLA</t>
  </si>
  <si>
    <t>(404) CHOICE</t>
  </si>
  <si>
    <t>CHOICE</t>
  </si>
  <si>
    <t>(415A) 415A - Core: Leadership Infrastructure Futures Rollup</t>
  </si>
  <si>
    <t>CORE</t>
  </si>
  <si>
    <t>(401) PLA</t>
  </si>
  <si>
    <t>PLA</t>
  </si>
  <si>
    <t>(410) RUSA</t>
  </si>
  <si>
    <t>RUSA</t>
  </si>
  <si>
    <t>(411) UFL</t>
  </si>
  <si>
    <t>UFL</t>
  </si>
  <si>
    <t>(414) YALSA</t>
  </si>
  <si>
    <t>YALSA</t>
  </si>
  <si>
    <t>Statement of Revenues and Expenses - Round Tables</t>
  </si>
  <si>
    <t>(622) CSK RT</t>
  </si>
  <si>
    <t>(613) ETHNC MTL INF EXCH RT</t>
  </si>
  <si>
    <t>Ethnic &amp; Multicultural Information Exchange RT _x000D_</t>
  </si>
  <si>
    <t>(602) EXHIBITS RT</t>
  </si>
  <si>
    <t>Exhibits RT_x000D_</t>
  </si>
  <si>
    <t>(617) FILM AND MEDIA RT</t>
  </si>
  <si>
    <t>Film and Media RT</t>
  </si>
  <si>
    <t>(616) GGRT</t>
  </si>
  <si>
    <t>Games &amp; Gaming RT_x000D_</t>
  </si>
  <si>
    <t>(604) GOVT DOCUMNTS RT</t>
  </si>
  <si>
    <t>Government Documents RT_x000D_</t>
  </si>
  <si>
    <t>(621) Graphic Novel and Comic Round Table</t>
  </si>
  <si>
    <t>Graphic Novel and Comic RT</t>
  </si>
  <si>
    <t>(605) INT FREEDOM RT</t>
  </si>
  <si>
    <t>Intellectual Freedom RT_x000D_</t>
  </si>
  <si>
    <t>(606) INTL RELATIONS RT</t>
  </si>
  <si>
    <t>International Relations RT_x000D_</t>
  </si>
  <si>
    <t>(614) LEARNRT</t>
  </si>
  <si>
    <t>Learning RT_x000D_</t>
  </si>
  <si>
    <t>(601) LIBRARY HISTORY RT</t>
  </si>
  <si>
    <t>Library History RT_x000D_</t>
  </si>
  <si>
    <t>(612) LIB INSTRUCTION RT</t>
  </si>
  <si>
    <t>Library Instruction RT_x000D_</t>
  </si>
  <si>
    <t>(608) LIBRARY RESEARCH RT</t>
  </si>
  <si>
    <t>Library Research RT_x000D_</t>
  </si>
  <si>
    <t>(623A) Library Support Staff RT</t>
  </si>
  <si>
    <t>Library Support Staff RT</t>
  </si>
  <si>
    <t>(609) MAP/GEOSPATIAL RND TBL</t>
  </si>
  <si>
    <t>Map and Geospatial Information RT_x000D_</t>
  </si>
  <si>
    <t>(607) NEW MEMBERS RT</t>
  </si>
  <si>
    <t>New Members RT_x000D_</t>
  </si>
  <si>
    <t>(619) Rainbow RT</t>
  </si>
  <si>
    <t>Rainbow RT</t>
  </si>
  <si>
    <t>(615) RETIRED MEMBERS RT</t>
  </si>
  <si>
    <t>Retired Members RT_x000D_</t>
  </si>
  <si>
    <t>(610) SOCIAL RSPNS RT</t>
  </si>
  <si>
    <t>Social Responsibilities RT_x000D_</t>
  </si>
  <si>
    <t>(620) SRT</t>
  </si>
  <si>
    <t>Sustainability RT_x000D_</t>
  </si>
  <si>
    <t xml:space="preserve"> </t>
  </si>
  <si>
    <t>2022-2023</t>
  </si>
  <si>
    <r>
      <rPr>
        <b/>
        <sz val="22"/>
        <color rgb="FFFF0000"/>
        <rFont val="Arial"/>
        <family val="2"/>
      </rPr>
      <t>A</t>
    </r>
    <r>
      <rPr>
        <b/>
        <sz val="22"/>
        <color rgb="FF00B0F0"/>
        <rFont val="Arial"/>
        <family val="2"/>
      </rPr>
      <t>L</t>
    </r>
    <r>
      <rPr>
        <b/>
        <sz val="22"/>
        <color rgb="FFFF0000"/>
        <rFont val="Arial"/>
        <family val="2"/>
      </rPr>
      <t>A</t>
    </r>
    <r>
      <rPr>
        <b/>
        <sz val="22"/>
        <color rgb="FF00B0F0"/>
        <rFont val="Arial"/>
        <family val="2"/>
      </rPr>
      <t xml:space="preserve"> American Library Association</t>
    </r>
  </si>
  <si>
    <t>Budget Analysis and Review Committee / Finance &amp; Audit Subcommittee</t>
  </si>
  <si>
    <t>FY24 Budget Assumptions</t>
  </si>
  <si>
    <t>&gt;   Staff salary increase = 3.0% (January 2024)</t>
  </si>
  <si>
    <t>&gt;   Overhead rate = 26.5%</t>
  </si>
  <si>
    <t>&gt;   Continued freeze of Net Asset Balance transfers to the Endowment</t>
  </si>
  <si>
    <t>&gt;   Approved 5% endowment payouts</t>
  </si>
  <si>
    <t>($) Asset Cost</t>
  </si>
  <si>
    <t>($) Depreciation Expense in FY 2024 Operating Budget*</t>
  </si>
  <si>
    <t>Publishing &amp; Media:</t>
  </si>
  <si>
    <t xml:space="preserve">  Booklist Online Software Development</t>
  </si>
  <si>
    <t xml:space="preserve">  RDA Toolkit and Registry Development Costs</t>
  </si>
  <si>
    <t>Information Technology:</t>
  </si>
  <si>
    <t xml:space="preserve">  Enterprise Applications</t>
  </si>
  <si>
    <t xml:space="preserve">  Hardware &amp; Infrastructure</t>
  </si>
  <si>
    <t xml:space="preserve">Fiscal Year 2024 Totals  </t>
  </si>
  <si>
    <t>* ALA practice is to expense 50% of asset cost divided by asset life in year of purchase.</t>
  </si>
  <si>
    <r>
      <rPr>
        <sz val="26"/>
        <color rgb="FFFF0000"/>
        <rFont val="Calibri"/>
        <family val="2"/>
        <scheme val="minor"/>
      </rPr>
      <t>A</t>
    </r>
    <r>
      <rPr>
        <sz val="26"/>
        <color rgb="FF0070C0"/>
        <rFont val="Calibri"/>
        <family val="2"/>
        <scheme val="minor"/>
      </rPr>
      <t>L</t>
    </r>
    <r>
      <rPr>
        <sz val="26"/>
        <color rgb="FFFF0000"/>
        <rFont val="Calibri"/>
        <family val="2"/>
        <scheme val="minor"/>
      </rPr>
      <t>A</t>
    </r>
    <r>
      <rPr>
        <sz val="26"/>
        <color theme="1"/>
        <rFont val="Calibri"/>
        <family val="2"/>
        <scheme val="minor"/>
      </rPr>
      <t xml:space="preserve"> Fiscal Year 2024 Annual Estimates of Income</t>
    </r>
  </si>
  <si>
    <t>($ in thousands)</t>
  </si>
  <si>
    <t>TOTAL ALA</t>
  </si>
  <si>
    <r>
      <t>ALA Net Assets (</t>
    </r>
    <r>
      <rPr>
        <i/>
        <sz val="11"/>
        <color theme="1"/>
        <rFont val="Calibri"/>
        <family val="2"/>
        <scheme val="minor"/>
      </rPr>
      <t xml:space="preserve">projected </t>
    </r>
    <r>
      <rPr>
        <sz val="11"/>
        <color theme="1"/>
        <rFont val="Calibri"/>
        <family val="2"/>
        <scheme val="minor"/>
      </rPr>
      <t>at end of FY 2023)</t>
    </r>
  </si>
  <si>
    <t xml:space="preserve">FY 2024 Budgeted Revenues </t>
  </si>
  <si>
    <t>Divisions</t>
  </si>
  <si>
    <t>Round Tables</t>
  </si>
  <si>
    <t>Grants &amp; Awards</t>
  </si>
  <si>
    <t>Endowment</t>
  </si>
  <si>
    <t>Total FY 2024 Budgeted Revenues</t>
  </si>
  <si>
    <t>FY 2024 Annual Estimates of Income</t>
  </si>
  <si>
    <t>Fiscal Year 2024 Revised Budget Schedules</t>
  </si>
  <si>
    <t>ALA Annual Conference, Chicago</t>
  </si>
  <si>
    <t>June 23, 2023</t>
  </si>
  <si>
    <t>EBD #3.30</t>
  </si>
  <si>
    <t>BARC #3.30</t>
  </si>
  <si>
    <t>Fiscal Year 2024 Capital Requests (Annual Conference)</t>
  </si>
  <si>
    <t>Statement of Revenues and Expenses - ALA Offices and Member Relations (AOMR)</t>
  </si>
  <si>
    <t>OFF/INTELLECTUAL FREEDOM</t>
  </si>
  <si>
    <t>OFFICE FOR ACCREDITATION</t>
  </si>
  <si>
    <t>MEMBERSHIP DUES</t>
  </si>
  <si>
    <t>INTERNATIONAL RELATIONS</t>
  </si>
  <si>
    <t>COMMUNICATIONS &amp; MARKETING</t>
  </si>
  <si>
    <t>CHAPTER RELATIONS</t>
  </si>
  <si>
    <t>Coretta Scott King Book Awards RT</t>
  </si>
  <si>
    <t>Continuing Education Net Revenue</t>
  </si>
  <si>
    <t xml:space="preserve">  San Diego, CA</t>
  </si>
  <si>
    <t xml:space="preserve">  Baltimore, MD</t>
  </si>
  <si>
    <t xml:space="preserve">  Contributed Revenue</t>
  </si>
  <si>
    <t xml:space="preserve">  see Continuing Education tab</t>
  </si>
  <si>
    <t xml:space="preserve"> Conference, Columbus, OH</t>
  </si>
  <si>
    <t xml:space="preserve">  Conference, Tampa Bay, FL</t>
  </si>
  <si>
    <t xml:space="preserve">Division Overhead
</t>
  </si>
  <si>
    <t>ALA Offices and Member Relations (AOMR)</t>
  </si>
  <si>
    <t>Total  Net Revenues</t>
  </si>
  <si>
    <t xml:space="preserve"> (Overhead plus Net Revenues)
</t>
  </si>
  <si>
    <t>ALA Digital Reference</t>
  </si>
  <si>
    <t xml:space="preserve">MIDWINTER MEETING
</t>
  </si>
  <si>
    <t>HUMAN RESOURCE DEVELOPMENT &amp; RECRUITMENT</t>
  </si>
  <si>
    <r>
      <rPr>
        <b/>
        <sz val="11"/>
        <color theme="1"/>
        <rFont val="Calibri"/>
        <family val="2"/>
        <scheme val="minor"/>
      </rPr>
      <t>ARTICLE XIII. FINANCES
Section 1.</t>
    </r>
    <r>
      <rPr>
        <sz val="11"/>
        <color theme="1"/>
        <rFont val="Calibri"/>
        <family val="2"/>
        <scheme val="minor"/>
      </rPr>
      <t xml:space="preserve"> Review and Approval. The annual budget, including the annual estimates of income and budget objectives, shall be submitted for Executive Board review and approval as part of the budget process. Except for projects supported by grants to the Association, annual estimates of income shall be based upon the unexpended balance remaining from the previous fiscal year plus anticipated revenues for the next budgeted year. In no case may expenditures be budgeted in excess of the estimates of income arrived at in this manner except for projects supported by grants to the Association.</t>
    </r>
  </si>
  <si>
    <t>PPP Loan Forgiveness / Employee Retention Credit (ERC)</t>
  </si>
  <si>
    <t>HUMAN RESOURCE DEVELOPMENT &amp; RECRUITMENT (HRDR)</t>
  </si>
  <si>
    <t>ALA CD#13.5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</si>
</sst>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4" formatCode="_(&quot;$&quot;* #,##0.00_);_(&quot;$&quot;* \(#,##0.00\);_(&quot;$&quot;* &quot;-&quot;??_);_(@_)"/>
    <numFmt numFmtId="43" formatCode="_(* #,##0.00_);_(* \(#,##0.00\);_(* &quot;-&quot;??_);_(@_)"/>
    <numFmt numFmtId="164" formatCode="#,##0;\(#,##0\)"/>
    <numFmt numFmtId="165" formatCode="\ _$* _(#,##0_);[Red]\ _$* \(#,##0\)"/>
    <numFmt numFmtId="166" formatCode="#,##0;[Red]\(#,##0\)"/>
    <numFmt numFmtId="167" formatCode="#,##0.00,;[Red]\(#,##0.00,\)"/>
    <numFmt numFmtId="168" formatCode="#,##0;\-#,##0"/>
    <numFmt numFmtId="169" formatCode="#,##0,;[Red]\(#,##0,\)"/>
    <numFmt numFmtId="170" formatCode="0%;\-0%"/>
    <numFmt numFmtId="171" formatCode="\ _$* _(#,##0_);\ _$* \(#,##0\)"/>
    <numFmt numFmtId="172" formatCode="&quot;$&quot;#,##0"/>
    <numFmt numFmtId="173" formatCode="_(&quot;$&quot;* #,##0_);_(&quot;$&quot;* \(#,##0\);_(&quot;$&quot;* &quot;-&quot;??_);_(@_)"/>
    <numFmt numFmtId="174" formatCode="_(* #,##0_);_(* \(#,##0\);_(* &quot;-&quot;??_);_(@_)"/>
  </numFmts>
  <fonts count="4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8"/>
      <name val="Tahoma"/>
      <family val="2"/>
    </font>
    <font>
      <sz val="8"/>
      <name val="Tahoma"/>
      <family val="2"/>
    </font>
    <font>
      <b/>
      <sz val="8"/>
      <color rgb="FF000000"/>
      <name val="Tahoma"/>
      <family val="2"/>
    </font>
    <font>
      <sz val="8"/>
      <color rgb="FF000000"/>
      <name val="Tahoma"/>
      <family val="2"/>
    </font>
    <font>
      <sz val="11"/>
      <name val="Arial"/>
      <family val="2"/>
    </font>
    <font>
      <b/>
      <sz val="14"/>
      <color rgb="FF000000"/>
      <name val="Tahoma"/>
      <family val="2"/>
    </font>
    <font>
      <sz val="14"/>
      <color rgb="FF000000"/>
      <name val="Tahoma"/>
      <family val="2"/>
    </font>
    <font>
      <sz val="12"/>
      <color rgb="FF000000"/>
      <name val="Tahoma"/>
      <family val="2"/>
    </font>
    <font>
      <b/>
      <sz val="12"/>
      <color rgb="FF000000"/>
      <name val="Tahoma"/>
      <family val="2"/>
    </font>
    <font>
      <b/>
      <sz val="14"/>
      <name val="Tahoma"/>
      <family val="2"/>
    </font>
    <font>
      <sz val="11"/>
      <color theme="1"/>
      <name val="Microsoft Sans Serif"/>
      <family val="2"/>
    </font>
    <font>
      <sz val="11"/>
      <name val="Microsoft Sans Serif"/>
      <family val="2"/>
    </font>
    <font>
      <b/>
      <sz val="14"/>
      <color rgb="FF000000"/>
      <name val="Microsoft Sans Serif"/>
      <family val="2"/>
    </font>
    <font>
      <sz val="11"/>
      <color theme="1"/>
      <name val="Arial"/>
      <family val="2"/>
    </font>
    <font>
      <i/>
      <sz val="8"/>
      <name val="Tahoma"/>
      <family val="2"/>
    </font>
    <font>
      <sz val="8"/>
      <color theme="1"/>
      <name val="Arial"/>
      <family val="2"/>
    </font>
    <font>
      <b/>
      <sz val="11"/>
      <color theme="1"/>
      <name val="Calibri"/>
      <family val="2"/>
      <scheme val="minor"/>
    </font>
    <font>
      <sz val="10"/>
      <name val="Arial"/>
      <family val="2"/>
    </font>
    <font>
      <b/>
      <sz val="12"/>
      <name val="Calibri"/>
      <family val="2"/>
      <scheme val="minor"/>
    </font>
    <font>
      <b/>
      <sz val="12"/>
      <name val="Calibri"/>
      <family val="2"/>
    </font>
    <font>
      <b/>
      <sz val="22"/>
      <color rgb="FF00B0F0"/>
      <name val="Arial"/>
      <family val="2"/>
    </font>
    <font>
      <b/>
      <sz val="22"/>
      <color rgb="FFFF0000"/>
      <name val="Arial"/>
      <family val="2"/>
    </font>
    <font>
      <sz val="16"/>
      <name val="Arial"/>
      <family val="2"/>
    </font>
    <font>
      <b/>
      <sz val="10"/>
      <color theme="0"/>
      <name val="Arial"/>
      <family val="2"/>
    </font>
    <font>
      <b/>
      <sz val="16"/>
      <name val="Arial"/>
      <family val="2"/>
    </font>
    <font>
      <b/>
      <sz val="16"/>
      <color theme="0"/>
      <name val="Arial"/>
      <family val="2"/>
    </font>
    <font>
      <sz val="14"/>
      <name val="Arial"/>
      <family val="2"/>
    </font>
    <font>
      <sz val="10"/>
      <color rgb="FF000000"/>
      <name val="Arial"/>
      <family val="2"/>
    </font>
    <font>
      <sz val="8"/>
      <color rgb="FF000000"/>
      <name val="Arial"/>
      <family val="2"/>
    </font>
    <font>
      <b/>
      <sz val="20"/>
      <name val="Arial"/>
      <family val="2"/>
    </font>
    <font>
      <b/>
      <sz val="11"/>
      <name val="Arial"/>
      <family val="2"/>
    </font>
    <font>
      <b/>
      <sz val="8"/>
      <color rgb="FF000000"/>
      <name val="Arial"/>
      <family val="2"/>
    </font>
    <font>
      <b/>
      <sz val="10"/>
      <color rgb="FF000000"/>
      <name val="Arial"/>
      <family val="2"/>
    </font>
    <font>
      <sz val="11"/>
      <color rgb="FF000000"/>
      <name val="Arial"/>
      <family val="2"/>
    </font>
    <font>
      <b/>
      <sz val="10"/>
      <name val="Arial"/>
      <family val="2"/>
    </font>
    <font>
      <b/>
      <sz val="8"/>
      <name val="Arial"/>
      <family val="2"/>
    </font>
    <font>
      <sz val="26"/>
      <color theme="1"/>
      <name val="Calibri"/>
      <family val="2"/>
      <scheme val="minor"/>
    </font>
    <font>
      <sz val="26"/>
      <color rgb="FFFF0000"/>
      <name val="Calibri"/>
      <family val="2"/>
      <scheme val="minor"/>
    </font>
    <font>
      <sz val="26"/>
      <color rgb="FF0070C0"/>
      <name val="Calibri"/>
      <family val="2"/>
      <scheme val="minor"/>
    </font>
    <font>
      <sz val="10"/>
      <color theme="1"/>
      <name val="Calibri"/>
      <family val="2"/>
      <scheme val="minor"/>
    </font>
    <font>
      <i/>
      <sz val="11"/>
      <color theme="1"/>
      <name val="Calibri"/>
      <family val="2"/>
      <scheme val="minor"/>
    </font>
    <font>
      <b/>
      <sz val="12"/>
      <color theme="1"/>
      <name val="Calibri"/>
      <family val="2"/>
      <scheme val="minor"/>
    </font>
    <font>
      <sz val="9"/>
      <color theme="1"/>
      <name val="Arial"/>
      <family val="2"/>
    </font>
  </fonts>
  <fills count="10">
    <fill>
      <patternFill patternType="none"/>
    </fill>
    <fill>
      <patternFill patternType="gray125"/>
    </fill>
    <fill>
      <patternFill patternType="solid">
        <fgColor rgb="FFFDFF00"/>
        <bgColor indexed="64"/>
      </patternFill>
    </fill>
    <fill>
      <patternFill patternType="solid">
        <fgColor rgb="FFCCCCCC"/>
        <bgColor indexed="64"/>
      </patternFill>
    </fill>
    <fill>
      <patternFill patternType="solid">
        <fgColor theme="4" tint="0.79998168889431442"/>
        <bgColor indexed="64"/>
      </patternFill>
    </fill>
    <fill>
      <patternFill patternType="solid">
        <fgColor rgb="FF0070C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59999389629810485"/>
        <bgColor indexed="64"/>
      </patternFill>
    </fill>
  </fills>
  <borders count="12">
    <border>
      <left/>
      <right/>
      <top/>
      <bottom/>
      <diagonal/>
    </border>
    <border>
      <left/>
      <right/>
      <top style="thin">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s>
  <cellStyleXfs count="7">
    <xf numFmtId="0" fontId="0" fillId="0" borderId="0"/>
    <xf numFmtId="0" fontId="21" fillId="0" borderId="0"/>
    <xf numFmtId="0" fontId="31" fillId="0" borderId="0"/>
    <xf numFmtId="0" fontId="3" fillId="0" borderId="0"/>
    <xf numFmtId="0" fontId="3" fillId="0" borderId="0"/>
    <xf numFmtId="44" fontId="3" fillId="0" borderId="0" applyFont="0" applyFill="0" applyBorder="0" applyAlignment="0" applyProtection="0"/>
    <xf numFmtId="43" fontId="3" fillId="0" borderId="0" applyFont="0" applyFill="0" applyBorder="0" applyAlignment="0" applyProtection="0"/>
  </cellStyleXfs>
  <cellXfs count="153">
    <xf numFmtId="0" fontId="0" fillId="0" borderId="0" xfId="0"/>
    <xf numFmtId="0" fontId="4" fillId="0" borderId="0" xfId="0" applyFont="1" applyAlignment="1">
      <alignment horizontal="right" vertical="center"/>
    </xf>
    <xf numFmtId="0" fontId="5" fillId="2" borderId="0" xfId="0" applyFont="1" applyFill="1"/>
    <xf numFmtId="0" fontId="5" fillId="0" borderId="0" xfId="0" applyFont="1"/>
    <xf numFmtId="165" fontId="5" fillId="0" borderId="0" xfId="0" applyNumberFormat="1" applyFont="1"/>
    <xf numFmtId="165" fontId="5" fillId="0" borderId="0" xfId="0" applyNumberFormat="1" applyFont="1" applyAlignment="1">
      <alignment horizontal="right"/>
    </xf>
    <xf numFmtId="3" fontId="9" fillId="0" borderId="0" xfId="0" applyNumberFormat="1" applyFont="1" applyAlignment="1">
      <alignment horizontal="left" vertical="center"/>
    </xf>
    <xf numFmtId="165" fontId="7" fillId="0" borderId="0" xfId="0" applyNumberFormat="1" applyFont="1"/>
    <xf numFmtId="165" fontId="6" fillId="0" borderId="0" xfId="0" applyNumberFormat="1" applyFont="1" applyAlignment="1">
      <alignment horizontal="center" vertical="center"/>
    </xf>
    <xf numFmtId="0" fontId="4" fillId="2" borderId="0" xfId="0" applyFont="1" applyFill="1" applyAlignment="1">
      <alignment horizontal="right" vertical="center"/>
    </xf>
    <xf numFmtId="165" fontId="4" fillId="0" borderId="0" xfId="0" applyNumberFormat="1" applyFont="1" applyAlignment="1">
      <alignment horizontal="right" wrapText="1"/>
    </xf>
    <xf numFmtId="165" fontId="5" fillId="2" borderId="0" xfId="0" applyNumberFormat="1" applyFont="1" applyFill="1"/>
    <xf numFmtId="0" fontId="4" fillId="2" borderId="0" xfId="0" applyFont="1" applyFill="1" applyAlignment="1">
      <alignment horizontal="right" vertical="center" wrapText="1"/>
    </xf>
    <xf numFmtId="165" fontId="4" fillId="0" borderId="0" xfId="0" applyNumberFormat="1" applyFont="1" applyAlignment="1">
      <alignment horizontal="right" vertical="center"/>
    </xf>
    <xf numFmtId="165" fontId="4" fillId="0" borderId="0" xfId="0" applyNumberFormat="1" applyFont="1" applyAlignment="1">
      <alignment horizontal="center" vertical="center"/>
    </xf>
    <xf numFmtId="0" fontId="4" fillId="2" borderId="0" xfId="0" applyFont="1" applyFill="1" applyAlignment="1">
      <alignment vertical="center"/>
    </xf>
    <xf numFmtId="0" fontId="4" fillId="0" borderId="0" xfId="0" applyFont="1" applyAlignment="1">
      <alignment vertical="center"/>
    </xf>
    <xf numFmtId="0" fontId="17" fillId="0" borderId="0" xfId="0" applyFont="1"/>
    <xf numFmtId="0" fontId="18" fillId="3" borderId="0" xfId="0" applyFont="1" applyFill="1"/>
    <xf numFmtId="165" fontId="8" fillId="0" borderId="0" xfId="0" applyNumberFormat="1" applyFont="1"/>
    <xf numFmtId="0" fontId="5" fillId="3" borderId="0" xfId="0" applyFont="1" applyFill="1"/>
    <xf numFmtId="171" fontId="15" fillId="0" borderId="0" xfId="0" applyNumberFormat="1" applyFont="1"/>
    <xf numFmtId="3" fontId="15" fillId="2" borderId="0" xfId="0" applyNumberFormat="1" applyFont="1" applyFill="1"/>
    <xf numFmtId="170" fontId="15" fillId="2" borderId="0" xfId="0" applyNumberFormat="1" applyFont="1" applyFill="1" applyAlignment="1">
      <alignment horizontal="center"/>
    </xf>
    <xf numFmtId="0" fontId="9" fillId="0" borderId="0" xfId="0" applyFont="1" applyAlignment="1">
      <alignment horizontal="left"/>
    </xf>
    <xf numFmtId="171" fontId="16" fillId="0" borderId="0" xfId="0" applyNumberFormat="1" applyFont="1" applyAlignment="1">
      <alignment horizontal="left"/>
    </xf>
    <xf numFmtId="3" fontId="16" fillId="2" borderId="0" xfId="0" applyNumberFormat="1" applyFont="1" applyFill="1" applyAlignment="1">
      <alignment horizontal="left"/>
    </xf>
    <xf numFmtId="170" fontId="16" fillId="2" borderId="0" xfId="0" applyNumberFormat="1" applyFont="1" applyFill="1" applyAlignment="1">
      <alignment horizontal="center"/>
    </xf>
    <xf numFmtId="171" fontId="4" fillId="0" borderId="0" xfId="0" applyNumberFormat="1" applyFont="1" applyAlignment="1">
      <alignment horizontal="right" wrapText="1"/>
    </xf>
    <xf numFmtId="164" fontId="4" fillId="2" borderId="0" xfId="0" applyNumberFormat="1" applyFont="1" applyFill="1" applyAlignment="1">
      <alignment horizontal="right" wrapText="1"/>
    </xf>
    <xf numFmtId="170" fontId="4" fillId="2" borderId="0" xfId="0" applyNumberFormat="1" applyFont="1" applyFill="1" applyAlignment="1">
      <alignment horizontal="right" wrapText="1"/>
    </xf>
    <xf numFmtId="0" fontId="15" fillId="2" borderId="0" xfId="0" applyFont="1" applyFill="1"/>
    <xf numFmtId="171" fontId="7" fillId="2" borderId="0" xfId="0" applyNumberFormat="1" applyFont="1" applyFill="1" applyAlignment="1">
      <alignment horizontal="right"/>
    </xf>
    <xf numFmtId="0" fontId="4" fillId="0" borderId="0" xfId="0" applyFont="1"/>
    <xf numFmtId="0" fontId="7" fillId="0" borderId="0" xfId="0" applyFont="1"/>
    <xf numFmtId="171" fontId="7" fillId="0" borderId="0" xfId="0" applyNumberFormat="1" applyFont="1"/>
    <xf numFmtId="0" fontId="7" fillId="2" borderId="0" xfId="0" applyFont="1" applyFill="1"/>
    <xf numFmtId="0" fontId="7" fillId="0" borderId="0" xfId="0" applyFont="1" applyAlignment="1">
      <alignment horizontal="left"/>
    </xf>
    <xf numFmtId="0" fontId="14" fillId="0" borderId="0" xfId="0" applyFont="1"/>
    <xf numFmtId="0" fontId="5" fillId="2" borderId="0" xfId="0" applyFont="1" applyFill="1" applyAlignment="1">
      <alignment vertical="center"/>
    </xf>
    <xf numFmtId="0" fontId="9" fillId="0" borderId="0" xfId="0" applyFont="1" applyAlignment="1">
      <alignment horizontal="left" vertical="center"/>
    </xf>
    <xf numFmtId="0" fontId="6" fillId="0" borderId="0" xfId="0" applyFont="1" applyAlignment="1">
      <alignment horizontal="left" vertical="center" wrapText="1"/>
    </xf>
    <xf numFmtId="0" fontId="13" fillId="0" borderId="0" xfId="0" applyFont="1" applyAlignment="1">
      <alignment vertical="center"/>
    </xf>
    <xf numFmtId="0" fontId="4" fillId="2" borderId="0" xfId="0" applyFont="1" applyFill="1" applyAlignment="1">
      <alignment horizontal="right" wrapText="1"/>
    </xf>
    <xf numFmtId="167" fontId="4" fillId="0" borderId="0" xfId="0" applyNumberFormat="1" applyFont="1" applyAlignment="1">
      <alignment horizontal="right" wrapText="1"/>
    </xf>
    <xf numFmtId="0" fontId="4" fillId="2" borderId="0" xfId="0" applyFont="1" applyFill="1" applyAlignment="1">
      <alignment vertical="center" wrapText="1"/>
    </xf>
    <xf numFmtId="0" fontId="4" fillId="0" borderId="0" xfId="0" applyFont="1" applyAlignment="1">
      <alignment horizontal="left" wrapText="1"/>
    </xf>
    <xf numFmtId="0" fontId="5" fillId="0" borderId="0" xfId="0" applyFont="1" applyAlignment="1">
      <alignment horizontal="right"/>
    </xf>
    <xf numFmtId="0" fontId="5" fillId="0" borderId="0" xfId="0" applyFont="1" applyAlignment="1">
      <alignment vertical="center"/>
    </xf>
    <xf numFmtId="165" fontId="5" fillId="2" borderId="0" xfId="0" applyNumberFormat="1" applyFont="1" applyFill="1" applyAlignment="1">
      <alignment vertical="center"/>
    </xf>
    <xf numFmtId="0" fontId="4" fillId="2" borderId="0" xfId="0" applyFont="1" applyFill="1"/>
    <xf numFmtId="0" fontId="5" fillId="2" borderId="0" xfId="0" applyFont="1" applyFill="1" applyAlignment="1">
      <alignment wrapText="1"/>
    </xf>
    <xf numFmtId="0" fontId="4" fillId="0" borderId="0" xfId="0" applyFont="1" applyAlignment="1">
      <alignment vertical="center" wrapText="1"/>
    </xf>
    <xf numFmtId="3" fontId="12" fillId="0" borderId="0" xfId="0" applyNumberFormat="1" applyFont="1" applyAlignment="1">
      <alignment horizontal="left" vertical="center"/>
    </xf>
    <xf numFmtId="167" fontId="11" fillId="0" borderId="0" xfId="0" applyNumberFormat="1" applyFont="1" applyAlignment="1">
      <alignment horizontal="right"/>
    </xf>
    <xf numFmtId="0" fontId="7" fillId="2" borderId="0" xfId="0" applyFont="1" applyFill="1" applyAlignment="1">
      <alignment horizontal="right"/>
    </xf>
    <xf numFmtId="167" fontId="7" fillId="2" borderId="0" xfId="0" applyNumberFormat="1" applyFont="1" applyFill="1" applyAlignment="1">
      <alignment horizontal="right"/>
    </xf>
    <xf numFmtId="167" fontId="7" fillId="0" borderId="0" xfId="0" applyNumberFormat="1" applyFont="1" applyAlignment="1">
      <alignment horizontal="right"/>
    </xf>
    <xf numFmtId="169" fontId="7" fillId="0" borderId="0" xfId="0" applyNumberFormat="1" applyFont="1" applyAlignment="1">
      <alignment horizontal="right"/>
    </xf>
    <xf numFmtId="0" fontId="4" fillId="0" borderId="0" xfId="0" applyFont="1" applyAlignment="1">
      <alignment wrapText="1"/>
    </xf>
    <xf numFmtId="169" fontId="7" fillId="0" borderId="0" xfId="0" applyNumberFormat="1" applyFont="1" applyAlignment="1">
      <alignment horizontal="right" wrapText="1"/>
    </xf>
    <xf numFmtId="168" fontId="10" fillId="0" borderId="0" xfId="0" applyNumberFormat="1" applyFont="1" applyAlignment="1">
      <alignment horizontal="right"/>
    </xf>
    <xf numFmtId="3" fontId="9" fillId="0" borderId="0" xfId="0" applyNumberFormat="1" applyFont="1" applyAlignment="1">
      <alignment horizontal="right" vertical="center"/>
    </xf>
    <xf numFmtId="164" fontId="4" fillId="0" borderId="0" xfId="0" applyNumberFormat="1" applyFont="1" applyAlignment="1">
      <alignment horizontal="right" wrapText="1"/>
    </xf>
    <xf numFmtId="168" fontId="7" fillId="2" borderId="0" xfId="0" applyNumberFormat="1" applyFont="1" applyFill="1" applyAlignment="1">
      <alignment horizontal="right"/>
    </xf>
    <xf numFmtId="168" fontId="7" fillId="0" borderId="0" xfId="0" applyNumberFormat="1" applyFont="1" applyAlignment="1">
      <alignment horizontal="right"/>
    </xf>
    <xf numFmtId="168" fontId="8" fillId="0" borderId="0" xfId="0" applyNumberFormat="1" applyFont="1" applyAlignment="1">
      <alignment horizontal="right"/>
    </xf>
    <xf numFmtId="168" fontId="7" fillId="2" borderId="0" xfId="0" applyNumberFormat="1" applyFont="1" applyFill="1"/>
    <xf numFmtId="168" fontId="4" fillId="0" borderId="0" xfId="0" applyNumberFormat="1" applyFont="1"/>
    <xf numFmtId="168" fontId="7" fillId="0" borderId="0" xfId="0" applyNumberFormat="1" applyFont="1"/>
    <xf numFmtId="0" fontId="8" fillId="0" borderId="0" xfId="0" applyFont="1"/>
    <xf numFmtId="167" fontId="5" fillId="2" borderId="0" xfId="0" applyNumberFormat="1" applyFont="1" applyFill="1" applyAlignment="1">
      <alignment horizontal="right"/>
    </xf>
    <xf numFmtId="0" fontId="7" fillId="2" borderId="0" xfId="0" applyFont="1" applyFill="1" applyAlignment="1">
      <alignment wrapText="1"/>
    </xf>
    <xf numFmtId="3" fontId="6" fillId="0" borderId="0" xfId="0" applyNumberFormat="1" applyFont="1" applyAlignment="1">
      <alignment horizontal="center" vertical="center"/>
    </xf>
    <xf numFmtId="166" fontId="5" fillId="2" borderId="0" xfId="0" applyNumberFormat="1" applyFont="1" applyFill="1"/>
    <xf numFmtId="0" fontId="4" fillId="0" borderId="0" xfId="0" applyFont="1" applyAlignment="1">
      <alignment horizontal="center" vertical="center"/>
    </xf>
    <xf numFmtId="3" fontId="5" fillId="0" borderId="0" xfId="0" applyNumberFormat="1" applyFont="1" applyAlignment="1">
      <alignment horizontal="right"/>
    </xf>
    <xf numFmtId="164" fontId="4" fillId="0" borderId="0" xfId="0" applyNumberFormat="1" applyFont="1" applyAlignment="1">
      <alignment horizontal="center" wrapText="1"/>
    </xf>
    <xf numFmtId="171" fontId="14" fillId="0" borderId="0" xfId="0" applyNumberFormat="1" applyFont="1"/>
    <xf numFmtId="0" fontId="21" fillId="0" borderId="0" xfId="1"/>
    <xf numFmtId="0" fontId="22" fillId="0" borderId="0" xfId="1" applyFont="1" applyAlignment="1">
      <alignment horizontal="right"/>
    </xf>
    <xf numFmtId="0" fontId="23" fillId="0" borderId="0" xfId="1" applyFont="1" applyAlignment="1">
      <alignment horizontal="right" vertical="center"/>
    </xf>
    <xf numFmtId="0" fontId="24" fillId="0" borderId="0" xfId="1" applyFont="1" applyAlignment="1">
      <alignment horizontal="center"/>
    </xf>
    <xf numFmtId="0" fontId="26" fillId="0" borderId="0" xfId="1" applyFont="1" applyAlignment="1">
      <alignment horizontal="center"/>
    </xf>
    <xf numFmtId="0" fontId="27" fillId="4" borderId="0" xfId="1" applyFont="1" applyFill="1"/>
    <xf numFmtId="0" fontId="28" fillId="4" borderId="0" xfId="1" applyFont="1" applyFill="1" applyAlignment="1">
      <alignment horizontal="center"/>
    </xf>
    <xf numFmtId="15" fontId="26" fillId="0" borderId="0" xfId="1" quotePrefix="1" applyNumberFormat="1" applyFont="1" applyAlignment="1">
      <alignment horizontal="center"/>
    </xf>
    <xf numFmtId="0" fontId="21" fillId="0" borderId="0" xfId="1" applyAlignment="1">
      <alignment horizontal="center"/>
    </xf>
    <xf numFmtId="0" fontId="30" fillId="0" borderId="0" xfId="1" applyFont="1"/>
    <xf numFmtId="38" fontId="21" fillId="0" borderId="0" xfId="1" applyNumberFormat="1"/>
    <xf numFmtId="0" fontId="32" fillId="0" borderId="0" xfId="2" applyFont="1"/>
    <xf numFmtId="0" fontId="31" fillId="0" borderId="0" xfId="2"/>
    <xf numFmtId="0" fontId="34" fillId="0" borderId="0" xfId="2" applyFont="1"/>
    <xf numFmtId="0" fontId="34" fillId="0" borderId="0" xfId="2" applyFont="1" applyAlignment="1">
      <alignment horizontal="right"/>
    </xf>
    <xf numFmtId="0" fontId="34" fillId="6" borderId="0" xfId="2" applyFont="1" applyFill="1" applyAlignment="1">
      <alignment horizontal="center" wrapText="1"/>
    </xf>
    <xf numFmtId="38" fontId="31" fillId="0" borderId="0" xfId="2" applyNumberFormat="1"/>
    <xf numFmtId="0" fontId="35" fillId="0" borderId="0" xfId="2" applyFont="1"/>
    <xf numFmtId="0" fontId="34" fillId="7" borderId="0" xfId="2" applyFont="1" applyFill="1"/>
    <xf numFmtId="38" fontId="3" fillId="7" borderId="0" xfId="3" applyNumberFormat="1" applyFill="1"/>
    <xf numFmtId="38" fontId="31" fillId="7" borderId="0" xfId="2" applyNumberFormat="1" applyFill="1"/>
    <xf numFmtId="38" fontId="36" fillId="7" borderId="0" xfId="2" applyNumberFormat="1" applyFont="1" applyFill="1"/>
    <xf numFmtId="0" fontId="37" fillId="7" borderId="0" xfId="2" applyFont="1" applyFill="1"/>
    <xf numFmtId="0" fontId="8" fillId="7" borderId="0" xfId="2" applyFont="1" applyFill="1"/>
    <xf numFmtId="0" fontId="8" fillId="7" borderId="0" xfId="3" applyFont="1" applyFill="1"/>
    <xf numFmtId="0" fontId="38" fillId="0" borderId="0" xfId="2" applyFont="1"/>
    <xf numFmtId="172" fontId="8" fillId="7" borderId="0" xfId="3" applyNumberFormat="1" applyFont="1" applyFill="1"/>
    <xf numFmtId="0" fontId="38" fillId="0" borderId="7" xfId="2" applyFont="1" applyBorder="1"/>
    <xf numFmtId="42" fontId="38" fillId="0" borderId="7" xfId="2" applyNumberFormat="1" applyFont="1" applyBorder="1"/>
    <xf numFmtId="42" fontId="38" fillId="6" borderId="7" xfId="2" applyNumberFormat="1" applyFont="1" applyFill="1" applyBorder="1"/>
    <xf numFmtId="0" fontId="39" fillId="0" borderId="0" xfId="2" applyFont="1"/>
    <xf numFmtId="0" fontId="3" fillId="0" borderId="0" xfId="4"/>
    <xf numFmtId="0" fontId="43" fillId="0" borderId="0" xfId="4" applyFont="1"/>
    <xf numFmtId="0" fontId="44" fillId="0" borderId="0" xfId="4" applyFont="1" applyAlignment="1">
      <alignment horizontal="center"/>
    </xf>
    <xf numFmtId="0" fontId="20" fillId="0" borderId="9" xfId="4" applyFont="1" applyBorder="1" applyAlignment="1">
      <alignment horizontal="center"/>
    </xf>
    <xf numFmtId="0" fontId="3" fillId="0" borderId="0" xfId="4" applyAlignment="1">
      <alignment horizontal="center"/>
    </xf>
    <xf numFmtId="173" fontId="20" fillId="7" borderId="0" xfId="5" applyNumberFormat="1" applyFont="1" applyFill="1" applyAlignment="1">
      <alignment horizontal="right"/>
    </xf>
    <xf numFmtId="0" fontId="20" fillId="0" borderId="0" xfId="4" applyFont="1"/>
    <xf numFmtId="0" fontId="3" fillId="0" borderId="0" xfId="4" applyAlignment="1">
      <alignment horizontal="left" indent="1"/>
    </xf>
    <xf numFmtId="174" fontId="0" fillId="6" borderId="0" xfId="6" applyNumberFormat="1" applyFont="1" applyFill="1" applyAlignment="1">
      <alignment horizontal="right"/>
    </xf>
    <xf numFmtId="38" fontId="0" fillId="6" borderId="10" xfId="6" applyNumberFormat="1" applyFont="1" applyFill="1" applyBorder="1" applyAlignment="1">
      <alignment horizontal="right"/>
    </xf>
    <xf numFmtId="169" fontId="5" fillId="0" borderId="0" xfId="1" applyNumberFormat="1" applyFont="1"/>
    <xf numFmtId="0" fontId="20" fillId="0" borderId="0" xfId="4" applyFont="1" applyAlignment="1">
      <alignment horizontal="left" indent="6"/>
    </xf>
    <xf numFmtId="174" fontId="20" fillId="0" borderId="10" xfId="6" applyNumberFormat="1" applyFont="1" applyBorder="1" applyAlignment="1">
      <alignment horizontal="center"/>
    </xf>
    <xf numFmtId="0" fontId="45" fillId="0" borderId="0" xfId="4" applyFont="1"/>
    <xf numFmtId="173" fontId="20" fillId="6" borderId="11" xfId="5" applyNumberFormat="1" applyFont="1" applyFill="1" applyBorder="1" applyAlignment="1">
      <alignment horizontal="right"/>
    </xf>
    <xf numFmtId="38" fontId="19" fillId="0" borderId="0" xfId="0" applyNumberFormat="1" applyFont="1"/>
    <xf numFmtId="169" fontId="5" fillId="0" borderId="0" xfId="0" applyNumberFormat="1" applyFont="1"/>
    <xf numFmtId="169" fontId="17" fillId="0" borderId="0" xfId="0" applyNumberFormat="1" applyFont="1"/>
    <xf numFmtId="169" fontId="4" fillId="0" borderId="2" xfId="0" applyNumberFormat="1" applyFont="1" applyBorder="1" applyAlignment="1">
      <alignment vertical="center"/>
    </xf>
    <xf numFmtId="169" fontId="5" fillId="0" borderId="0" xfId="0" applyNumberFormat="1" applyFont="1" applyAlignment="1">
      <alignment horizontal="right"/>
    </xf>
    <xf numFmtId="169" fontId="4" fillId="0" borderId="2" xfId="0" applyNumberFormat="1" applyFont="1" applyBorder="1" applyAlignment="1">
      <alignment horizontal="right"/>
    </xf>
    <xf numFmtId="169" fontId="8" fillId="0" borderId="0" xfId="0" applyNumberFormat="1" applyFont="1" applyAlignment="1">
      <alignment horizontal="right"/>
    </xf>
    <xf numFmtId="169" fontId="4" fillId="0" borderId="2" xfId="0" applyNumberFormat="1" applyFont="1" applyBorder="1"/>
    <xf numFmtId="169" fontId="5" fillId="2" borderId="0" xfId="0" applyNumberFormat="1" applyFont="1" applyFill="1"/>
    <xf numFmtId="169" fontId="5" fillId="2" borderId="0" xfId="0" applyNumberFormat="1" applyFont="1" applyFill="1" applyAlignment="1">
      <alignment vertical="center"/>
    </xf>
    <xf numFmtId="169" fontId="5" fillId="2" borderId="3" xfId="0" applyNumberFormat="1" applyFont="1" applyFill="1" applyBorder="1"/>
    <xf numFmtId="169" fontId="8" fillId="0" borderId="0" xfId="0" applyNumberFormat="1" applyFont="1"/>
    <xf numFmtId="169" fontId="7" fillId="0" borderId="0" xfId="0" applyNumberFormat="1" applyFont="1"/>
    <xf numFmtId="169" fontId="15" fillId="0" borderId="0" xfId="0" applyNumberFormat="1" applyFont="1"/>
    <xf numFmtId="169" fontId="7" fillId="2" borderId="0" xfId="0" applyNumberFormat="1" applyFont="1" applyFill="1"/>
    <xf numFmtId="169" fontId="4" fillId="0" borderId="1" xfId="0" applyNumberFormat="1" applyFont="1" applyBorder="1" applyAlignment="1">
      <alignment vertical="center"/>
    </xf>
    <xf numFmtId="0" fontId="46" fillId="0" borderId="0" xfId="0" applyFont="1"/>
    <xf numFmtId="0" fontId="6" fillId="0" borderId="0" xfId="0" applyFont="1"/>
    <xf numFmtId="0" fontId="44" fillId="9" borderId="0" xfId="4" applyFont="1" applyFill="1" applyAlignment="1">
      <alignment horizontal="right"/>
    </xf>
    <xf numFmtId="0" fontId="38" fillId="0" borderId="0" xfId="1" applyFont="1"/>
    <xf numFmtId="0" fontId="29" fillId="5" borderId="0" xfId="1" applyFont="1" applyFill="1" applyAlignment="1">
      <alignment horizontal="center"/>
    </xf>
    <xf numFmtId="0" fontId="33" fillId="0" borderId="4" xfId="2" applyFont="1" applyBorder="1" applyAlignment="1">
      <alignment horizontal="center"/>
    </xf>
    <xf numFmtId="0" fontId="33" fillId="0" borderId="5" xfId="2" applyFont="1" applyBorder="1" applyAlignment="1">
      <alignment horizontal="center"/>
    </xf>
    <xf numFmtId="0" fontId="33" fillId="0" borderId="6" xfId="2" applyFont="1" applyBorder="1" applyAlignment="1">
      <alignment horizontal="center"/>
    </xf>
    <xf numFmtId="0" fontId="40" fillId="0" borderId="0" xfId="4" applyFont="1" applyAlignment="1">
      <alignment horizontal="center" vertical="center"/>
    </xf>
    <xf numFmtId="0" fontId="40" fillId="0" borderId="8" xfId="4" applyFont="1" applyBorder="1" applyAlignment="1">
      <alignment horizontal="center" vertical="center"/>
    </xf>
    <xf numFmtId="0" fontId="2" fillId="8" borderId="0" xfId="4" applyFont="1" applyFill="1" applyAlignment="1">
      <alignment vertical="center" wrapText="1" shrinkToFit="1"/>
    </xf>
    <xf numFmtId="0" fontId="2" fillId="8" borderId="0" xfId="4" applyFont="1" applyFill="1" applyAlignment="1">
      <alignment vertical="center" shrinkToFit="1"/>
    </xf>
  </cellXfs>
  <cellStyles count="7">
    <cellStyle name="Comma 2 2" xfId="6" xr:uid="{FD905025-1986-46C7-A229-845577DDBE6F}"/>
    <cellStyle name="Currency 2 2" xfId="5" xr:uid="{93E459BF-67C7-4A98-9F00-2552B6B040F5}"/>
    <cellStyle name="Normal" xfId="0" builtinId="0"/>
    <cellStyle name="Normal 2" xfId="1" xr:uid="{962A086F-1194-4108-8133-20FD2967D845}"/>
    <cellStyle name="Normal 2 2" xfId="2" xr:uid="{920B08ED-2EE3-46BB-A9DE-74B4932E3E94}"/>
    <cellStyle name="Normal 2 2 2" xfId="4" xr:uid="{0B6A9A27-C014-4AF3-BDDC-651535BEA0AE}"/>
    <cellStyle name="Normal 3" xfId="3" xr:uid="{46657340-EAAE-41F7-9BB4-EEB31B7B7E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65436-35A2-4BB2-A336-F33DD10E633C}">
  <sheetPr>
    <tabColor theme="0"/>
  </sheetPr>
  <dimension ref="D1:H19"/>
  <sheetViews>
    <sheetView showGridLines="0" showRowColHeaders="0" tabSelected="1" workbookViewId="0">
      <selection activeCell="E9" sqref="E9"/>
    </sheetView>
  </sheetViews>
  <sheetFormatPr defaultRowHeight="13.2" x14ac:dyDescent="0.25"/>
  <cols>
    <col min="1" max="4" width="8.88671875" style="79"/>
    <col min="5" max="5" width="61.21875" style="79" bestFit="1" customWidth="1"/>
    <col min="6" max="16384" width="8.88671875" style="79"/>
  </cols>
  <sheetData>
    <row r="1" spans="4:8" x14ac:dyDescent="0.25">
      <c r="H1" s="144" t="s">
        <v>276</v>
      </c>
    </row>
    <row r="2" spans="4:8" ht="15.6" x14ac:dyDescent="0.3">
      <c r="E2" s="80" t="s">
        <v>215</v>
      </c>
      <c r="H2" s="80" t="s">
        <v>248</v>
      </c>
    </row>
    <row r="3" spans="4:8" ht="15.6" x14ac:dyDescent="0.3">
      <c r="E3" s="80"/>
      <c r="H3" s="80" t="s">
        <v>249</v>
      </c>
    </row>
    <row r="4" spans="4:8" ht="15.6" x14ac:dyDescent="0.25">
      <c r="H4" s="81" t="s">
        <v>216</v>
      </c>
    </row>
    <row r="9" spans="4:8" ht="28.2" x14ac:dyDescent="0.5">
      <c r="E9" s="82" t="s">
        <v>217</v>
      </c>
    </row>
    <row r="10" spans="4:8" ht="20.399999999999999" x14ac:dyDescent="0.35">
      <c r="E10" s="83"/>
    </row>
    <row r="11" spans="4:8" ht="21" x14ac:dyDescent="0.4">
      <c r="D11" s="84"/>
      <c r="E11" s="85" t="s">
        <v>245</v>
      </c>
      <c r="F11" s="84"/>
    </row>
    <row r="12" spans="4:8" ht="20.399999999999999" x14ac:dyDescent="0.35">
      <c r="E12" s="83"/>
    </row>
    <row r="13" spans="4:8" ht="20.399999999999999" x14ac:dyDescent="0.35">
      <c r="E13" s="83" t="s">
        <v>246</v>
      </c>
    </row>
    <row r="14" spans="4:8" ht="20.399999999999999" x14ac:dyDescent="0.35">
      <c r="E14" s="83"/>
    </row>
    <row r="15" spans="4:8" ht="20.399999999999999" x14ac:dyDescent="0.35">
      <c r="E15" s="83" t="s">
        <v>218</v>
      </c>
    </row>
    <row r="16" spans="4:8" ht="20.399999999999999" x14ac:dyDescent="0.35">
      <c r="E16" s="83"/>
    </row>
    <row r="17" spans="5:5" ht="20.399999999999999" x14ac:dyDescent="0.35">
      <c r="E17" s="86" t="s">
        <v>247</v>
      </c>
    </row>
    <row r="19" spans="5:5" x14ac:dyDescent="0.25">
      <c r="E19" s="87"/>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ADDF-F880-4916-9438-FB8AB1D98078}">
  <sheetPr>
    <pageSetUpPr fitToPage="1"/>
  </sheetPr>
  <dimension ref="B1:K48"/>
  <sheetViews>
    <sheetView showGridLines="0" workbookViewId="0">
      <pane xSplit="5" ySplit="7" topLeftCell="F8" activePane="bottomRight" state="frozen"/>
      <selection pane="topRight" activeCell="F1" sqref="F1"/>
      <selection pane="bottomLeft" activeCell="A8" sqref="A8"/>
      <selection pane="bottomRight" activeCell="F8" sqref="F8"/>
    </sheetView>
  </sheetViews>
  <sheetFormatPr defaultColWidth="10" defaultRowHeight="14.25" customHeight="1" x14ac:dyDescent="0.25"/>
  <cols>
    <col min="1" max="1" width="7.109375" style="17" customWidth="1"/>
    <col min="2" max="4" width="12.88671875" style="17" hidden="1" customWidth="1"/>
    <col min="5" max="5" width="36.44140625" style="17" customWidth="1"/>
    <col min="6" max="11" width="14.33203125" style="17" customWidth="1"/>
    <col min="12" max="16384" width="10" style="17"/>
  </cols>
  <sheetData>
    <row r="1" spans="2:11" ht="14.25" customHeight="1" x14ac:dyDescent="0.25">
      <c r="B1" s="2"/>
      <c r="C1" s="2"/>
      <c r="D1" s="2"/>
      <c r="E1" s="3"/>
      <c r="F1" s="3"/>
      <c r="G1" s="3"/>
      <c r="H1" s="47"/>
      <c r="I1" s="47"/>
      <c r="J1" s="47"/>
      <c r="K1" s="3"/>
    </row>
    <row r="2" spans="2:11" ht="19.5" customHeight="1" x14ac:dyDescent="0.25">
      <c r="B2" s="2"/>
      <c r="C2" s="2"/>
      <c r="D2" s="2"/>
      <c r="E2" s="42" t="s">
        <v>0</v>
      </c>
      <c r="F2" s="34"/>
      <c r="G2" s="34"/>
      <c r="H2" s="73"/>
      <c r="I2" s="73"/>
      <c r="J2" s="73"/>
      <c r="K2" s="3"/>
    </row>
    <row r="3" spans="2:11" ht="19.5" customHeight="1" x14ac:dyDescent="0.25">
      <c r="B3" s="2"/>
      <c r="C3" s="2"/>
      <c r="D3" s="2"/>
      <c r="E3" s="42" t="s">
        <v>154</v>
      </c>
      <c r="F3" s="16"/>
      <c r="G3" s="16"/>
      <c r="H3" s="16"/>
      <c r="I3" s="16"/>
      <c r="J3" s="16"/>
      <c r="K3" s="3"/>
    </row>
    <row r="4" spans="2:11" ht="21.75" customHeight="1" x14ac:dyDescent="0.25">
      <c r="B4" s="9"/>
      <c r="C4" s="9"/>
      <c r="D4" s="2"/>
      <c r="E4" s="1"/>
      <c r="F4" s="63" t="str">
        <f>F5&amp;" "&amp;F6</f>
        <v>2021 Actual</v>
      </c>
      <c r="G4" s="63" t="str">
        <f>G5&amp;" "&amp;G6</f>
        <v>2022 Actual</v>
      </c>
      <c r="H4" s="63" t="str">
        <f>H5&amp;" "&amp;H6</f>
        <v>March 2023 Actual</v>
      </c>
      <c r="I4" s="63" t="str">
        <f>I5&amp;" "&amp;I6</f>
        <v>2023 Budget</v>
      </c>
      <c r="J4" s="63" t="str">
        <f>J5&amp;" "&amp;J6</f>
        <v>2024 Budget</v>
      </c>
      <c r="K4" s="3"/>
    </row>
    <row r="5" spans="2:11" ht="14.25" hidden="1" customHeight="1" x14ac:dyDescent="0.25">
      <c r="B5" s="9"/>
      <c r="C5" s="9"/>
      <c r="D5" s="2"/>
      <c r="E5" s="2"/>
      <c r="F5" s="74" t="s">
        <v>2</v>
      </c>
      <c r="G5" s="74" t="s">
        <v>3</v>
      </c>
      <c r="H5" s="74" t="s">
        <v>4</v>
      </c>
      <c r="I5" s="74" t="s">
        <v>5</v>
      </c>
      <c r="J5" s="74" t="s">
        <v>6</v>
      </c>
      <c r="K5" s="3"/>
    </row>
    <row r="6" spans="2:11" ht="14.25" hidden="1" customHeight="1" x14ac:dyDescent="0.25">
      <c r="B6" s="12"/>
      <c r="C6" s="12"/>
      <c r="D6" s="2"/>
      <c r="E6" s="2"/>
      <c r="F6" s="74" t="s">
        <v>7</v>
      </c>
      <c r="G6" s="74" t="s">
        <v>7</v>
      </c>
      <c r="H6" s="74" t="s">
        <v>7</v>
      </c>
      <c r="I6" s="74" t="s">
        <v>8</v>
      </c>
      <c r="J6" s="74" t="s">
        <v>8</v>
      </c>
      <c r="K6" s="3"/>
    </row>
    <row r="7" spans="2:11" ht="14.25" hidden="1" customHeight="1" x14ac:dyDescent="0.25">
      <c r="B7" s="9"/>
      <c r="C7" s="9"/>
      <c r="D7" s="2"/>
      <c r="E7" s="1"/>
      <c r="F7" s="1"/>
      <c r="G7" s="1"/>
      <c r="H7" s="75"/>
      <c r="I7" s="75"/>
      <c r="J7" s="75"/>
      <c r="K7" s="3"/>
    </row>
    <row r="8" spans="2:11" ht="14.25" customHeight="1" x14ac:dyDescent="0.25">
      <c r="B8" s="2"/>
      <c r="C8" s="15"/>
      <c r="D8" s="2"/>
      <c r="E8" s="16" t="s">
        <v>9</v>
      </c>
      <c r="F8" s="126"/>
      <c r="G8" s="126"/>
      <c r="H8" s="129"/>
      <c r="I8" s="129"/>
      <c r="J8" s="129"/>
      <c r="K8" s="3"/>
    </row>
    <row r="9" spans="2:11" ht="14.25" customHeight="1" x14ac:dyDescent="0.25">
      <c r="B9" s="2" t="s">
        <v>10</v>
      </c>
      <c r="C9" s="2" t="s">
        <v>16</v>
      </c>
      <c r="D9" s="2" t="s">
        <v>155</v>
      </c>
      <c r="E9" s="3" t="s">
        <v>156</v>
      </c>
      <c r="F9" s="126">
        <v>390820.11000000004</v>
      </c>
      <c r="G9" s="126">
        <v>1285617.9600000002</v>
      </c>
      <c r="H9" s="126">
        <v>304874.77</v>
      </c>
      <c r="I9" s="126">
        <v>669877.99999999953</v>
      </c>
      <c r="J9" s="126">
        <v>1865494.0000000007</v>
      </c>
      <c r="K9" s="3" t="s">
        <v>265</v>
      </c>
    </row>
    <row r="10" spans="2:11" ht="14.25" customHeight="1" x14ac:dyDescent="0.25">
      <c r="B10" s="2" t="s">
        <v>10</v>
      </c>
      <c r="C10" s="2" t="s">
        <v>16</v>
      </c>
      <c r="D10" s="2" t="s">
        <v>157</v>
      </c>
      <c r="E10" s="3" t="s">
        <v>158</v>
      </c>
      <c r="F10" s="126">
        <v>3229957.8500000006</v>
      </c>
      <c r="G10" s="126">
        <v>2086386.64</v>
      </c>
      <c r="H10" s="126">
        <v>3054248.9300000006</v>
      </c>
      <c r="I10" s="126">
        <v>4348922.9999999991</v>
      </c>
      <c r="J10" s="126">
        <v>2314170.9999999995</v>
      </c>
      <c r="K10" s="3"/>
    </row>
    <row r="11" spans="2:11" ht="14.25" customHeight="1" x14ac:dyDescent="0.25">
      <c r="B11" s="2" t="s">
        <v>10</v>
      </c>
      <c r="C11" s="2" t="s">
        <v>16</v>
      </c>
      <c r="D11" s="2" t="s">
        <v>159</v>
      </c>
      <c r="E11" s="3" t="s">
        <v>160</v>
      </c>
      <c r="F11" s="126">
        <v>2230443.0100000002</v>
      </c>
      <c r="G11" s="126">
        <v>2325914.64</v>
      </c>
      <c r="H11" s="126">
        <v>1083955.3899999999</v>
      </c>
      <c r="I11" s="126">
        <v>1584515.9999999998</v>
      </c>
      <c r="J11" s="126">
        <v>1718391.0000000005</v>
      </c>
      <c r="K11" s="3"/>
    </row>
    <row r="12" spans="2:11" ht="14.25" customHeight="1" x14ac:dyDescent="0.25">
      <c r="B12" s="2" t="s">
        <v>10</v>
      </c>
      <c r="C12" s="2" t="s">
        <v>16</v>
      </c>
      <c r="D12" s="2" t="s">
        <v>161</v>
      </c>
      <c r="E12" s="3" t="s">
        <v>162</v>
      </c>
      <c r="F12" s="126">
        <v>37834.959999999999</v>
      </c>
      <c r="G12" s="126">
        <v>3.5527136788005009E-15</v>
      </c>
      <c r="H12" s="126">
        <v>0</v>
      </c>
      <c r="I12" s="126">
        <v>0</v>
      </c>
      <c r="J12" s="126">
        <v>0</v>
      </c>
      <c r="K12" s="3"/>
    </row>
    <row r="13" spans="2:11" ht="14.25" customHeight="1" x14ac:dyDescent="0.25">
      <c r="B13" s="2" t="s">
        <v>10</v>
      </c>
      <c r="C13" s="2" t="s">
        <v>16</v>
      </c>
      <c r="D13" s="2" t="s">
        <v>163</v>
      </c>
      <c r="E13" s="3" t="s">
        <v>164</v>
      </c>
      <c r="F13" s="126">
        <v>2327414.6800000002</v>
      </c>
      <c r="G13" s="126">
        <v>2314050.2600000002</v>
      </c>
      <c r="H13" s="126">
        <v>1232109.54</v>
      </c>
      <c r="I13" s="126">
        <v>2251395</v>
      </c>
      <c r="J13" s="126">
        <v>2356295.0000000014</v>
      </c>
      <c r="K13" s="3"/>
    </row>
    <row r="14" spans="2:11" ht="14.25" customHeight="1" x14ac:dyDescent="0.25">
      <c r="B14" s="2" t="s">
        <v>10</v>
      </c>
      <c r="C14" s="2" t="s">
        <v>16</v>
      </c>
      <c r="D14" s="2" t="s">
        <v>165</v>
      </c>
      <c r="E14" s="3" t="s">
        <v>166</v>
      </c>
      <c r="F14" s="126">
        <v>668748.88</v>
      </c>
      <c r="G14" s="126">
        <v>589382.5199999999</v>
      </c>
      <c r="H14" s="126">
        <v>479733.69</v>
      </c>
      <c r="I14" s="126">
        <v>977800</v>
      </c>
      <c r="J14" s="126">
        <v>883098.00000000081</v>
      </c>
      <c r="K14" s="3"/>
    </row>
    <row r="15" spans="2:11" ht="14.25" customHeight="1" x14ac:dyDescent="0.25">
      <c r="B15" s="2" t="s">
        <v>10</v>
      </c>
      <c r="C15" s="2" t="s">
        <v>16</v>
      </c>
      <c r="D15" s="2" t="s">
        <v>167</v>
      </c>
      <c r="E15" s="3" t="s">
        <v>168</v>
      </c>
      <c r="F15" s="126">
        <v>748666.53</v>
      </c>
      <c r="G15" s="126">
        <v>3773730.6700000004</v>
      </c>
      <c r="H15" s="126">
        <v>485529.36</v>
      </c>
      <c r="I15" s="126">
        <v>797747.99999999965</v>
      </c>
      <c r="J15" s="126">
        <v>3935937.0000000051</v>
      </c>
      <c r="K15" s="3" t="s">
        <v>264</v>
      </c>
    </row>
    <row r="16" spans="2:11" ht="14.25" customHeight="1" x14ac:dyDescent="0.25">
      <c r="B16" s="2" t="s">
        <v>10</v>
      </c>
      <c r="C16" s="2" t="s">
        <v>16</v>
      </c>
      <c r="D16" s="2" t="s">
        <v>169</v>
      </c>
      <c r="E16" s="3" t="s">
        <v>170</v>
      </c>
      <c r="F16" s="126">
        <v>320816.90999999997</v>
      </c>
      <c r="G16" s="126">
        <v>302335.20999999996</v>
      </c>
      <c r="H16" s="126">
        <v>174652.74000000002</v>
      </c>
      <c r="I16" s="126">
        <v>310650</v>
      </c>
      <c r="J16" s="126">
        <v>315315</v>
      </c>
      <c r="K16" s="3"/>
    </row>
    <row r="17" spans="2:11" ht="14.25" customHeight="1" x14ac:dyDescent="0.25">
      <c r="B17" s="2" t="s">
        <v>10</v>
      </c>
      <c r="C17" s="2" t="s">
        <v>16</v>
      </c>
      <c r="D17" s="2" t="s">
        <v>171</v>
      </c>
      <c r="E17" s="3" t="s">
        <v>172</v>
      </c>
      <c r="F17" s="126">
        <v>402729.84</v>
      </c>
      <c r="G17" s="126">
        <v>391845.7</v>
      </c>
      <c r="H17" s="126">
        <v>153747.78999999998</v>
      </c>
      <c r="I17" s="126">
        <v>452600</v>
      </c>
      <c r="J17" s="126">
        <v>467100.00000000012</v>
      </c>
      <c r="K17" s="3"/>
    </row>
    <row r="18" spans="2:11" ht="14.25" customHeight="1" thickBot="1" x14ac:dyDescent="0.3">
      <c r="B18" s="2" t="s">
        <v>10</v>
      </c>
      <c r="C18" s="2" t="s">
        <v>16</v>
      </c>
      <c r="D18" s="2" t="s">
        <v>173</v>
      </c>
      <c r="E18" s="3" t="s">
        <v>174</v>
      </c>
      <c r="F18" s="126">
        <v>416312.73000000004</v>
      </c>
      <c r="G18" s="126">
        <v>439107.87</v>
      </c>
      <c r="H18" s="126">
        <v>280526.08000000002</v>
      </c>
      <c r="I18" s="126">
        <v>581926.99999999953</v>
      </c>
      <c r="J18" s="126">
        <v>464499.99999999884</v>
      </c>
      <c r="K18" s="3"/>
    </row>
    <row r="19" spans="2:11" ht="14.25" hidden="1" customHeight="1" thickBot="1" x14ac:dyDescent="0.3">
      <c r="B19" s="2"/>
      <c r="C19" s="15"/>
      <c r="D19" s="2"/>
      <c r="E19" s="16"/>
      <c r="F19" s="126"/>
      <c r="G19" s="126"/>
      <c r="H19" s="129"/>
      <c r="I19" s="129"/>
      <c r="J19" s="129"/>
      <c r="K19" s="3"/>
    </row>
    <row r="20" spans="2:11" ht="14.25" customHeight="1" thickBot="1" x14ac:dyDescent="0.3">
      <c r="B20" s="2"/>
      <c r="C20" s="2"/>
      <c r="D20" s="2"/>
      <c r="E20" s="16" t="s">
        <v>22</v>
      </c>
      <c r="F20" s="128">
        <f>SUM(F8:F19)</f>
        <v>10773745.500000002</v>
      </c>
      <c r="G20" s="128">
        <f>SUM(G8:G19)</f>
        <v>13508371.469999997</v>
      </c>
      <c r="H20" s="128">
        <f>SUM(H8:H19)</f>
        <v>7249378.2900000019</v>
      </c>
      <c r="I20" s="128">
        <f>SUM(I8:I19)</f>
        <v>11975436.999999998</v>
      </c>
      <c r="J20" s="128">
        <f>SUM(J8:J19)</f>
        <v>14320301.000000006</v>
      </c>
      <c r="K20" s="3"/>
    </row>
    <row r="21" spans="2:11" ht="14.25" customHeight="1" x14ac:dyDescent="0.25">
      <c r="B21" s="2"/>
      <c r="C21" s="2"/>
      <c r="D21" s="2"/>
      <c r="E21" s="3"/>
      <c r="F21" s="126"/>
      <c r="G21" s="126"/>
      <c r="H21" s="126"/>
      <c r="I21" s="126"/>
      <c r="J21" s="126"/>
      <c r="K21" s="3"/>
    </row>
    <row r="22" spans="2:11" ht="14.25" customHeight="1" x14ac:dyDescent="0.25">
      <c r="B22" s="2"/>
      <c r="C22" s="2"/>
      <c r="D22" s="2"/>
      <c r="E22" s="16" t="s">
        <v>23</v>
      </c>
      <c r="F22" s="126"/>
      <c r="G22" s="126"/>
      <c r="H22" s="126"/>
      <c r="I22" s="126"/>
      <c r="J22" s="126"/>
      <c r="K22" s="3"/>
    </row>
    <row r="23" spans="2:11" ht="14.25" customHeight="1" x14ac:dyDescent="0.25">
      <c r="B23" s="2" t="s">
        <v>24</v>
      </c>
      <c r="C23" s="2" t="s">
        <v>16</v>
      </c>
      <c r="D23" s="2" t="s">
        <v>155</v>
      </c>
      <c r="E23" s="3" t="s">
        <v>156</v>
      </c>
      <c r="F23" s="126">
        <v>543221.78999999992</v>
      </c>
      <c r="G23" s="126">
        <v>1250819.1800000002</v>
      </c>
      <c r="H23" s="126">
        <v>340057.63999999996</v>
      </c>
      <c r="I23" s="126">
        <v>598764.29343360465</v>
      </c>
      <c r="J23" s="126">
        <v>1768468.2457763175</v>
      </c>
      <c r="K23" s="3"/>
    </row>
    <row r="24" spans="2:11" ht="14.25" customHeight="1" x14ac:dyDescent="0.25">
      <c r="B24" s="2" t="s">
        <v>24</v>
      </c>
      <c r="C24" s="2" t="s">
        <v>16</v>
      </c>
      <c r="D24" s="2" t="s">
        <v>157</v>
      </c>
      <c r="E24" s="3" t="s">
        <v>158</v>
      </c>
      <c r="F24" s="126">
        <v>2443625.2499999995</v>
      </c>
      <c r="G24" s="126">
        <v>2235576.3899999997</v>
      </c>
      <c r="H24" s="126">
        <v>2464075.0699999998</v>
      </c>
      <c r="I24" s="126">
        <v>4253403.1774625825</v>
      </c>
      <c r="J24" s="126">
        <v>2825202.5799852265</v>
      </c>
      <c r="K24" s="3"/>
    </row>
    <row r="25" spans="2:11" ht="14.25" customHeight="1" x14ac:dyDescent="0.25">
      <c r="B25" s="2" t="s">
        <v>24</v>
      </c>
      <c r="C25" s="2" t="s">
        <v>16</v>
      </c>
      <c r="D25" s="2" t="s">
        <v>159</v>
      </c>
      <c r="E25" s="3" t="s">
        <v>160</v>
      </c>
      <c r="F25" s="126">
        <v>1368306.0499999998</v>
      </c>
      <c r="G25" s="126">
        <v>1419222.19</v>
      </c>
      <c r="H25" s="126">
        <v>782489.47000000009</v>
      </c>
      <c r="I25" s="126">
        <v>1234577.0279362663</v>
      </c>
      <c r="J25" s="126">
        <v>1714355.653699212</v>
      </c>
      <c r="K25" s="3"/>
    </row>
    <row r="26" spans="2:11" ht="14.25" customHeight="1" x14ac:dyDescent="0.25">
      <c r="B26" s="2" t="s">
        <v>24</v>
      </c>
      <c r="C26" s="2" t="s">
        <v>16</v>
      </c>
      <c r="D26" s="2" t="s">
        <v>161</v>
      </c>
      <c r="E26" s="3" t="s">
        <v>162</v>
      </c>
      <c r="F26" s="126">
        <v>30511.970000000005</v>
      </c>
      <c r="G26" s="126">
        <v>-9.0949470177292824E-13</v>
      </c>
      <c r="H26" s="126">
        <v>-500</v>
      </c>
      <c r="I26" s="126">
        <v>0</v>
      </c>
      <c r="J26" s="126">
        <v>0</v>
      </c>
      <c r="K26" s="3"/>
    </row>
    <row r="27" spans="2:11" ht="14.25" customHeight="1" x14ac:dyDescent="0.25">
      <c r="B27" s="2" t="s">
        <v>24</v>
      </c>
      <c r="C27" s="2" t="s">
        <v>16</v>
      </c>
      <c r="D27" s="2" t="s">
        <v>163</v>
      </c>
      <c r="E27" s="3" t="s">
        <v>164</v>
      </c>
      <c r="F27" s="126">
        <v>1990630.81</v>
      </c>
      <c r="G27" s="126">
        <v>2159568.59</v>
      </c>
      <c r="H27" s="126">
        <f>1340790.96+4000</f>
        <v>1344790.96</v>
      </c>
      <c r="I27" s="126">
        <v>2281625.3517120751</v>
      </c>
      <c r="J27" s="126">
        <v>2335511.3995508202</v>
      </c>
      <c r="K27" s="3"/>
    </row>
    <row r="28" spans="2:11" ht="14.25" customHeight="1" x14ac:dyDescent="0.25">
      <c r="B28" s="2" t="s">
        <v>24</v>
      </c>
      <c r="C28" s="2" t="s">
        <v>16</v>
      </c>
      <c r="D28" s="2" t="s">
        <v>165</v>
      </c>
      <c r="E28" s="3" t="s">
        <v>166</v>
      </c>
      <c r="F28" s="126">
        <v>676003.88000000012</v>
      </c>
      <c r="G28" s="126">
        <v>633637.82999999996</v>
      </c>
      <c r="H28" s="126">
        <v>474862.53</v>
      </c>
      <c r="I28" s="126">
        <v>951631.81311878294</v>
      </c>
      <c r="J28" s="126">
        <v>837286.0410386913</v>
      </c>
      <c r="K28" s="3"/>
    </row>
    <row r="29" spans="2:11" ht="14.25" customHeight="1" x14ac:dyDescent="0.25">
      <c r="B29" s="2" t="s">
        <v>24</v>
      </c>
      <c r="C29" s="2" t="s">
        <v>16</v>
      </c>
      <c r="D29" s="2" t="s">
        <v>167</v>
      </c>
      <c r="E29" s="3" t="s">
        <v>168</v>
      </c>
      <c r="F29" s="126">
        <v>906622.35999999987</v>
      </c>
      <c r="G29" s="126">
        <v>2946625.5299999993</v>
      </c>
      <c r="H29" s="126">
        <v>642786.46000000008</v>
      </c>
      <c r="I29" s="126">
        <v>1213223.5766087847</v>
      </c>
      <c r="J29" s="126">
        <v>3367461.6161849941</v>
      </c>
      <c r="K29" s="3"/>
    </row>
    <row r="30" spans="2:11" ht="14.25" customHeight="1" x14ac:dyDescent="0.25">
      <c r="B30" s="2" t="s">
        <v>24</v>
      </c>
      <c r="C30" s="2" t="s">
        <v>16</v>
      </c>
      <c r="D30" s="2" t="s">
        <v>169</v>
      </c>
      <c r="E30" s="3" t="s">
        <v>170</v>
      </c>
      <c r="F30" s="126">
        <v>336283.05</v>
      </c>
      <c r="G30" s="126">
        <v>267480.79000000004</v>
      </c>
      <c r="H30" s="126">
        <v>148294.31</v>
      </c>
      <c r="I30" s="126">
        <v>289577.37501611881</v>
      </c>
      <c r="J30" s="126">
        <v>288747.37734285172</v>
      </c>
      <c r="K30" s="3"/>
    </row>
    <row r="31" spans="2:11" ht="14.25" customHeight="1" x14ac:dyDescent="0.25">
      <c r="B31" s="2" t="s">
        <v>24</v>
      </c>
      <c r="C31" s="2" t="s">
        <v>16</v>
      </c>
      <c r="D31" s="2" t="s">
        <v>171</v>
      </c>
      <c r="E31" s="3" t="s">
        <v>172</v>
      </c>
      <c r="F31" s="126">
        <v>239310.89</v>
      </c>
      <c r="G31" s="126">
        <v>300552.34999999998</v>
      </c>
      <c r="H31" s="126">
        <v>177569.57</v>
      </c>
      <c r="I31" s="126">
        <v>381704.14280180202</v>
      </c>
      <c r="J31" s="126">
        <v>410475.49005590158</v>
      </c>
      <c r="K31" s="3"/>
    </row>
    <row r="32" spans="2:11" ht="14.25" customHeight="1" thickBot="1" x14ac:dyDescent="0.3">
      <c r="B32" s="2" t="s">
        <v>24</v>
      </c>
      <c r="C32" s="2" t="s">
        <v>16</v>
      </c>
      <c r="D32" s="2" t="s">
        <v>173</v>
      </c>
      <c r="E32" s="3" t="s">
        <v>174</v>
      </c>
      <c r="F32" s="126">
        <v>417731.76</v>
      </c>
      <c r="G32" s="126">
        <v>529432.32000000007</v>
      </c>
      <c r="H32" s="126">
        <v>304914.23</v>
      </c>
      <c r="I32" s="126">
        <v>411547.89360863762</v>
      </c>
      <c r="J32" s="126">
        <v>464500.21793590748</v>
      </c>
      <c r="K32" s="3"/>
    </row>
    <row r="33" spans="2:11" ht="14.25" hidden="1" customHeight="1" thickBot="1" x14ac:dyDescent="0.3">
      <c r="B33" s="2"/>
      <c r="C33" s="15"/>
      <c r="D33" s="2"/>
      <c r="E33" s="16"/>
      <c r="F33" s="126"/>
      <c r="G33" s="126"/>
      <c r="H33" s="129"/>
      <c r="I33" s="129"/>
      <c r="J33" s="129"/>
      <c r="K33" s="3"/>
    </row>
    <row r="34" spans="2:11" ht="14.25" customHeight="1" thickBot="1" x14ac:dyDescent="0.3">
      <c r="B34" s="2"/>
      <c r="C34" s="2"/>
      <c r="D34" s="2"/>
      <c r="E34" s="16" t="s">
        <v>29</v>
      </c>
      <c r="F34" s="128">
        <f>SUM(F22:F33)</f>
        <v>8952247.8099999987</v>
      </c>
      <c r="G34" s="128">
        <f>SUM(G22:G33)</f>
        <v>11742915.17</v>
      </c>
      <c r="H34" s="128">
        <f>SUM(H22:H33)</f>
        <v>6679340.2400000002</v>
      </c>
      <c r="I34" s="128">
        <f>SUM(I22:I33)</f>
        <v>11616054.651698655</v>
      </c>
      <c r="J34" s="128">
        <f>SUM(J22:J33)</f>
        <v>14012008.621569922</v>
      </c>
      <c r="K34" s="3"/>
    </row>
    <row r="35" spans="2:11" ht="14.25" customHeight="1" x14ac:dyDescent="0.25">
      <c r="B35" s="2"/>
      <c r="C35" s="2"/>
      <c r="D35" s="2"/>
      <c r="E35" s="3"/>
      <c r="F35" s="126"/>
      <c r="G35" s="126"/>
      <c r="H35" s="126"/>
      <c r="I35" s="126"/>
      <c r="J35" s="126"/>
      <c r="K35" s="3"/>
    </row>
    <row r="36" spans="2:11" ht="14.25" customHeight="1" x14ac:dyDescent="0.25">
      <c r="B36" s="2"/>
      <c r="C36" s="2"/>
      <c r="D36" s="2"/>
      <c r="E36" s="16" t="s">
        <v>30</v>
      </c>
      <c r="F36" s="126"/>
      <c r="G36" s="126"/>
      <c r="H36" s="126"/>
      <c r="I36" s="126"/>
      <c r="J36" s="126"/>
      <c r="K36" s="3"/>
    </row>
    <row r="37" spans="2:11" ht="14.25" customHeight="1" x14ac:dyDescent="0.25">
      <c r="B37" s="2" t="s">
        <v>125</v>
      </c>
      <c r="C37" s="2" t="s">
        <v>16</v>
      </c>
      <c r="D37" s="2" t="s">
        <v>155</v>
      </c>
      <c r="E37" s="3" t="s">
        <v>156</v>
      </c>
      <c r="F37" s="126">
        <v>-152401.67999999991</v>
      </c>
      <c r="G37" s="126">
        <v>34798.779999999861</v>
      </c>
      <c r="H37" s="126">
        <v>-35182.869999999988</v>
      </c>
      <c r="I37" s="126">
        <v>71113.706566394772</v>
      </c>
      <c r="J37" s="126">
        <v>97025.754223682801</v>
      </c>
      <c r="K37" s="3"/>
    </row>
    <row r="38" spans="2:11" ht="14.25" customHeight="1" x14ac:dyDescent="0.25">
      <c r="B38" s="2" t="s">
        <v>125</v>
      </c>
      <c r="C38" s="2" t="s">
        <v>16</v>
      </c>
      <c r="D38" s="2" t="s">
        <v>157</v>
      </c>
      <c r="E38" s="3" t="s">
        <v>158</v>
      </c>
      <c r="F38" s="126">
        <v>786332.60000000056</v>
      </c>
      <c r="G38" s="126">
        <v>-149189.74999999994</v>
      </c>
      <c r="H38" s="126">
        <v>590173.86000000034</v>
      </c>
      <c r="I38" s="126">
        <v>95519.822537417145</v>
      </c>
      <c r="J38" s="126">
        <v>-511031.5799852279</v>
      </c>
      <c r="K38" s="3"/>
    </row>
    <row r="39" spans="2:11" ht="14.25" customHeight="1" x14ac:dyDescent="0.25">
      <c r="B39" s="2" t="s">
        <v>125</v>
      </c>
      <c r="C39" s="2" t="s">
        <v>16</v>
      </c>
      <c r="D39" s="2" t="s">
        <v>159</v>
      </c>
      <c r="E39" s="3" t="s">
        <v>160</v>
      </c>
      <c r="F39" s="126">
        <v>862136.96000000008</v>
      </c>
      <c r="G39" s="126">
        <v>906692.44999999984</v>
      </c>
      <c r="H39" s="126">
        <v>301465.92000000004</v>
      </c>
      <c r="I39" s="126">
        <v>349938.97206373338</v>
      </c>
      <c r="J39" s="126">
        <v>4035.3463007884129</v>
      </c>
      <c r="K39" s="3"/>
    </row>
    <row r="40" spans="2:11" ht="14.25" customHeight="1" x14ac:dyDescent="0.25">
      <c r="B40" s="2" t="s">
        <v>125</v>
      </c>
      <c r="C40" s="2" t="s">
        <v>16</v>
      </c>
      <c r="D40" s="2" t="s">
        <v>161</v>
      </c>
      <c r="E40" s="3" t="s">
        <v>162</v>
      </c>
      <c r="F40" s="126">
        <v>7322.99</v>
      </c>
      <c r="G40" s="126">
        <v>0</v>
      </c>
      <c r="H40" s="126">
        <v>500</v>
      </c>
      <c r="I40" s="126">
        <v>0</v>
      </c>
      <c r="J40" s="126">
        <v>0</v>
      </c>
      <c r="K40" s="3"/>
    </row>
    <row r="41" spans="2:11" ht="14.25" customHeight="1" x14ac:dyDescent="0.25">
      <c r="B41" s="2" t="s">
        <v>125</v>
      </c>
      <c r="C41" s="2" t="s">
        <v>16</v>
      </c>
      <c r="D41" s="2" t="s">
        <v>163</v>
      </c>
      <c r="E41" s="3" t="s">
        <v>164</v>
      </c>
      <c r="F41" s="126">
        <v>336783.87000000005</v>
      </c>
      <c r="G41" s="126">
        <v>154481.67000000001</v>
      </c>
      <c r="H41" s="126">
        <f>-108681.42-4000</f>
        <v>-112681.42</v>
      </c>
      <c r="I41" s="126">
        <v>-30230.351712074713</v>
      </c>
      <c r="J41" s="126">
        <v>20783.600449180987</v>
      </c>
      <c r="K41" s="3"/>
    </row>
    <row r="42" spans="2:11" ht="14.25" customHeight="1" x14ac:dyDescent="0.25">
      <c r="B42" s="2" t="s">
        <v>125</v>
      </c>
      <c r="C42" s="2" t="s">
        <v>16</v>
      </c>
      <c r="D42" s="2" t="s">
        <v>165</v>
      </c>
      <c r="E42" s="3" t="s">
        <v>166</v>
      </c>
      <c r="F42" s="126">
        <v>-7255.0000000000073</v>
      </c>
      <c r="G42" s="126">
        <v>-44255.310000000027</v>
      </c>
      <c r="H42" s="126">
        <v>4871.1599999999962</v>
      </c>
      <c r="I42" s="126">
        <v>26168.186881216978</v>
      </c>
      <c r="J42" s="126">
        <v>45811.958961309545</v>
      </c>
      <c r="K42" s="3"/>
    </row>
    <row r="43" spans="2:11" ht="14.25" customHeight="1" x14ac:dyDescent="0.25">
      <c r="B43" s="2" t="s">
        <v>125</v>
      </c>
      <c r="C43" s="2" t="s">
        <v>16</v>
      </c>
      <c r="D43" s="2" t="s">
        <v>167</v>
      </c>
      <c r="E43" s="3" t="s">
        <v>168</v>
      </c>
      <c r="F43" s="126">
        <v>-157955.82999999996</v>
      </c>
      <c r="G43" s="126">
        <v>827105.14000000013</v>
      </c>
      <c r="H43" s="126">
        <v>-157257.10000000003</v>
      </c>
      <c r="I43" s="126">
        <v>-415475.57660878496</v>
      </c>
      <c r="J43" s="126">
        <v>568475.38381501171</v>
      </c>
      <c r="K43" s="3"/>
    </row>
    <row r="44" spans="2:11" ht="14.25" customHeight="1" x14ac:dyDescent="0.25">
      <c r="B44" s="2" t="s">
        <v>125</v>
      </c>
      <c r="C44" s="2" t="s">
        <v>16</v>
      </c>
      <c r="D44" s="2" t="s">
        <v>169</v>
      </c>
      <c r="E44" s="3" t="s">
        <v>170</v>
      </c>
      <c r="F44" s="126">
        <v>-15466.140000000014</v>
      </c>
      <c r="G44" s="126">
        <v>34854.419999999984</v>
      </c>
      <c r="H44" s="126">
        <v>26358.430000000004</v>
      </c>
      <c r="I44" s="126">
        <v>21072.624983881185</v>
      </c>
      <c r="J44" s="126">
        <v>26567.622657148269</v>
      </c>
      <c r="K44" s="3"/>
    </row>
    <row r="45" spans="2:11" ht="14.25" customHeight="1" x14ac:dyDescent="0.25">
      <c r="B45" s="2" t="s">
        <v>125</v>
      </c>
      <c r="C45" s="2" t="s">
        <v>16</v>
      </c>
      <c r="D45" s="2" t="s">
        <v>171</v>
      </c>
      <c r="E45" s="3" t="s">
        <v>172</v>
      </c>
      <c r="F45" s="126">
        <v>163418.95000000001</v>
      </c>
      <c r="G45" s="126">
        <v>91293.35</v>
      </c>
      <c r="H45" s="126">
        <v>-23821.779999999995</v>
      </c>
      <c r="I45" s="126">
        <v>70895.857198198006</v>
      </c>
      <c r="J45" s="126">
        <v>56624.509944098463</v>
      </c>
      <c r="K45" s="3"/>
    </row>
    <row r="46" spans="2:11" ht="14.25" customHeight="1" thickBot="1" x14ac:dyDescent="0.3">
      <c r="B46" s="2" t="s">
        <v>125</v>
      </c>
      <c r="C46" s="2" t="s">
        <v>16</v>
      </c>
      <c r="D46" s="2" t="s">
        <v>173</v>
      </c>
      <c r="E46" s="3" t="s">
        <v>174</v>
      </c>
      <c r="F46" s="126">
        <v>-1419.0299999999988</v>
      </c>
      <c r="G46" s="126">
        <v>-90324.449999999968</v>
      </c>
      <c r="H46" s="126">
        <v>-24388.14999999998</v>
      </c>
      <c r="I46" s="126">
        <v>170379.10639136194</v>
      </c>
      <c r="J46" s="126">
        <v>-0.21793590745073743</v>
      </c>
      <c r="K46" s="3"/>
    </row>
    <row r="47" spans="2:11" ht="14.25" hidden="1" customHeight="1" thickBot="1" x14ac:dyDescent="0.3">
      <c r="B47" s="2"/>
      <c r="C47" s="15"/>
      <c r="D47" s="2"/>
      <c r="E47" s="16"/>
      <c r="F47" s="126"/>
      <c r="G47" s="126"/>
      <c r="H47" s="129"/>
      <c r="I47" s="129"/>
      <c r="J47" s="129"/>
      <c r="K47" s="3"/>
    </row>
    <row r="48" spans="2:11" ht="14.25" customHeight="1" thickBot="1" x14ac:dyDescent="0.3">
      <c r="B48" s="2"/>
      <c r="C48" s="2"/>
      <c r="D48" s="2"/>
      <c r="E48" s="16" t="s">
        <v>31</v>
      </c>
      <c r="F48" s="128">
        <f>SUM(F36:F47)</f>
        <v>1821497.6900000009</v>
      </c>
      <c r="G48" s="128">
        <f>SUM(G36:G47)</f>
        <v>1765456.3</v>
      </c>
      <c r="H48" s="128">
        <f>SUM(H36:H47)</f>
        <v>570038.05000000028</v>
      </c>
      <c r="I48" s="128">
        <f>SUM(I36:I47)</f>
        <v>359382.34830134379</v>
      </c>
      <c r="J48" s="128">
        <f>SUM(J36:J47)</f>
        <v>308292.37843008479</v>
      </c>
      <c r="K48" s="3"/>
    </row>
  </sheetData>
  <pageMargins left="1" right="1" top="1" bottom="1" header="0.5" footer="0.5"/>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8E25-0816-48F8-8C53-1F253976AE50}">
  <sheetPr>
    <pageSetUpPr fitToPage="1"/>
  </sheetPr>
  <dimension ref="A1:J80"/>
  <sheetViews>
    <sheetView showGridLines="0" workbookViewId="0">
      <pane xSplit="5" ySplit="7" topLeftCell="F8" activePane="bottomRight" state="frozen"/>
      <selection pane="topRight" activeCell="F1" sqref="F1"/>
      <selection pane="bottomLeft" activeCell="A8" sqref="A8"/>
      <selection pane="bottomRight" activeCell="F8" sqref="F8"/>
    </sheetView>
  </sheetViews>
  <sheetFormatPr defaultColWidth="10" defaultRowHeight="14.25" customHeight="1" x14ac:dyDescent="0.25"/>
  <cols>
    <col min="1" max="1" width="7.109375" style="17" customWidth="1"/>
    <col min="2" max="2" width="45.5546875" style="17" hidden="1" customWidth="1"/>
    <col min="3" max="3" width="28.5546875" style="17" hidden="1" customWidth="1"/>
    <col min="4" max="4" width="30.109375" style="17" hidden="1" customWidth="1"/>
    <col min="5" max="5" width="36.44140625" style="17" customWidth="1"/>
    <col min="6" max="11" width="14.33203125" style="17" customWidth="1"/>
    <col min="12" max="16384" width="10" style="17"/>
  </cols>
  <sheetData>
    <row r="1" spans="1:10" ht="14.25" customHeight="1" x14ac:dyDescent="0.25">
      <c r="A1" s="3"/>
      <c r="B1" s="2"/>
      <c r="C1" s="2"/>
      <c r="D1" s="2"/>
      <c r="E1" s="3"/>
      <c r="F1" s="3"/>
      <c r="G1" s="3"/>
      <c r="H1" s="47"/>
      <c r="I1" s="47"/>
      <c r="J1" s="47"/>
    </row>
    <row r="2" spans="1:10" ht="19.5" customHeight="1" x14ac:dyDescent="0.25">
      <c r="A2" s="3"/>
      <c r="B2" s="2"/>
      <c r="C2" s="2"/>
      <c r="D2" s="2"/>
      <c r="E2" s="42" t="s">
        <v>0</v>
      </c>
      <c r="F2" s="34"/>
      <c r="G2" s="34"/>
      <c r="H2" s="73"/>
      <c r="I2" s="73"/>
      <c r="J2" s="73"/>
    </row>
    <row r="3" spans="1:10" ht="19.5" customHeight="1" x14ac:dyDescent="0.25">
      <c r="A3" s="3"/>
      <c r="B3" s="2"/>
      <c r="C3" s="2"/>
      <c r="D3" s="2"/>
      <c r="E3" s="42" t="s">
        <v>175</v>
      </c>
      <c r="F3" s="34"/>
      <c r="G3" s="34"/>
      <c r="H3" s="73"/>
      <c r="I3" s="73"/>
      <c r="J3" s="73"/>
    </row>
    <row r="4" spans="1:10" ht="21.75" customHeight="1" x14ac:dyDescent="0.25">
      <c r="A4" s="3"/>
      <c r="B4" s="9"/>
      <c r="C4" s="9"/>
      <c r="D4" s="2"/>
      <c r="E4" s="77"/>
      <c r="F4" s="77" t="str">
        <f>F5&amp;" "&amp;F6</f>
        <v>2021 Actual</v>
      </c>
      <c r="G4" s="77" t="str">
        <f>G5&amp;" "&amp;G6</f>
        <v>2022 Actual</v>
      </c>
      <c r="H4" s="77" t="str">
        <f>H5&amp;" "&amp;H6</f>
        <v>March 2023 Actual</v>
      </c>
      <c r="I4" s="77" t="str">
        <f>I5&amp;" "&amp;I6</f>
        <v>2023 Budget</v>
      </c>
      <c r="J4" s="77" t="str">
        <f>J5&amp;" "&amp;J6</f>
        <v>2024 Budget</v>
      </c>
    </row>
    <row r="5" spans="1:10" ht="14.25" hidden="1" customHeight="1" x14ac:dyDescent="0.25">
      <c r="A5" s="3"/>
      <c r="B5" s="9"/>
      <c r="C5" s="9"/>
      <c r="D5" s="2"/>
      <c r="E5" s="2"/>
      <c r="F5" s="74" t="s">
        <v>2</v>
      </c>
      <c r="G5" s="74" t="s">
        <v>3</v>
      </c>
      <c r="H5" s="74" t="s">
        <v>4</v>
      </c>
      <c r="I5" s="74" t="s">
        <v>5</v>
      </c>
      <c r="J5" s="74" t="s">
        <v>6</v>
      </c>
    </row>
    <row r="6" spans="1:10" ht="14.25" hidden="1" customHeight="1" x14ac:dyDescent="0.25">
      <c r="A6" s="3"/>
      <c r="B6" s="12"/>
      <c r="C6" s="12"/>
      <c r="D6" s="2"/>
      <c r="E6" s="2"/>
      <c r="F6" s="74" t="s">
        <v>7</v>
      </c>
      <c r="G6" s="74" t="s">
        <v>7</v>
      </c>
      <c r="H6" s="74" t="s">
        <v>7</v>
      </c>
      <c r="I6" s="74" t="s">
        <v>8</v>
      </c>
      <c r="J6" s="74" t="s">
        <v>8</v>
      </c>
    </row>
    <row r="7" spans="1:10" ht="14.25" hidden="1" customHeight="1" x14ac:dyDescent="0.25">
      <c r="A7" s="3"/>
      <c r="B7" s="9"/>
      <c r="C7" s="9"/>
      <c r="D7" s="2"/>
      <c r="E7" s="1"/>
      <c r="F7" s="1"/>
      <c r="G7" s="1"/>
      <c r="H7" s="75"/>
      <c r="I7" s="75"/>
      <c r="J7" s="75"/>
    </row>
    <row r="8" spans="1:10" ht="15.75" customHeight="1" x14ac:dyDescent="0.25">
      <c r="A8" s="3"/>
      <c r="B8" s="2"/>
      <c r="C8" s="15"/>
      <c r="D8" s="2"/>
      <c r="E8" s="16" t="s">
        <v>9</v>
      </c>
      <c r="F8" s="3"/>
      <c r="G8" s="3"/>
      <c r="H8" s="76"/>
      <c r="I8" s="76"/>
      <c r="J8" s="76"/>
    </row>
    <row r="9" spans="1:10" ht="14.25" customHeight="1" x14ac:dyDescent="0.25">
      <c r="B9" s="2" t="s">
        <v>10</v>
      </c>
      <c r="C9" s="2" t="s">
        <v>18</v>
      </c>
      <c r="D9" s="2" t="s">
        <v>176</v>
      </c>
      <c r="E9" s="3" t="s">
        <v>258</v>
      </c>
      <c r="F9" s="126">
        <v>0</v>
      </c>
      <c r="G9" s="126">
        <v>0</v>
      </c>
      <c r="H9" s="126">
        <v>137049.74</v>
      </c>
      <c r="I9" s="126">
        <v>299129.99999999959</v>
      </c>
      <c r="J9" s="126">
        <v>295830.00000000023</v>
      </c>
    </row>
    <row r="10" spans="1:10" ht="14.25" customHeight="1" x14ac:dyDescent="0.25">
      <c r="A10" s="3"/>
      <c r="B10" s="2" t="s">
        <v>10</v>
      </c>
      <c r="C10" s="2" t="s">
        <v>18</v>
      </c>
      <c r="D10" s="2" t="s">
        <v>177</v>
      </c>
      <c r="E10" s="3" t="s">
        <v>178</v>
      </c>
      <c r="F10" s="126">
        <v>398540.96</v>
      </c>
      <c r="G10" s="126">
        <v>391034.61</v>
      </c>
      <c r="H10" s="126">
        <v>17495.009999999995</v>
      </c>
      <c r="I10" s="126">
        <v>15699.999999999996</v>
      </c>
      <c r="J10" s="126">
        <v>13799.999999999996</v>
      </c>
    </row>
    <row r="11" spans="1:10" ht="14.25" customHeight="1" x14ac:dyDescent="0.25">
      <c r="A11" s="3"/>
      <c r="B11" s="2" t="s">
        <v>10</v>
      </c>
      <c r="C11" s="2" t="s">
        <v>18</v>
      </c>
      <c r="D11" s="2" t="s">
        <v>179</v>
      </c>
      <c r="E11" s="3" t="s">
        <v>180</v>
      </c>
      <c r="F11" s="126">
        <v>3488.6400000000003</v>
      </c>
      <c r="G11" s="126">
        <v>891.36</v>
      </c>
      <c r="H11" s="126">
        <v>0</v>
      </c>
      <c r="I11" s="126">
        <v>0</v>
      </c>
      <c r="J11" s="126">
        <v>0</v>
      </c>
    </row>
    <row r="12" spans="1:10" ht="14.25" customHeight="1" x14ac:dyDescent="0.25">
      <c r="A12" s="3"/>
      <c r="B12" s="2" t="s">
        <v>10</v>
      </c>
      <c r="C12" s="2" t="s">
        <v>18</v>
      </c>
      <c r="D12" s="2" t="s">
        <v>181</v>
      </c>
      <c r="E12" s="3" t="s">
        <v>182</v>
      </c>
      <c r="F12" s="126">
        <v>4815.8</v>
      </c>
      <c r="G12" s="126">
        <v>5626.2400000000007</v>
      </c>
      <c r="H12" s="126">
        <v>3085.7</v>
      </c>
      <c r="I12" s="126">
        <v>5500</v>
      </c>
      <c r="J12" s="126">
        <v>5499.9999999999964</v>
      </c>
    </row>
    <row r="13" spans="1:10" ht="14.25" customHeight="1" x14ac:dyDescent="0.25">
      <c r="A13" s="3"/>
      <c r="B13" s="2" t="s">
        <v>10</v>
      </c>
      <c r="C13" s="2" t="s">
        <v>18</v>
      </c>
      <c r="D13" s="2" t="s">
        <v>183</v>
      </c>
      <c r="E13" s="3" t="s">
        <v>184</v>
      </c>
      <c r="F13" s="126">
        <v>6562.4499999999989</v>
      </c>
      <c r="G13" s="126">
        <v>7167.17</v>
      </c>
      <c r="H13" s="126">
        <v>4504.49</v>
      </c>
      <c r="I13" s="126">
        <v>7500.0000000000036</v>
      </c>
      <c r="J13" s="126">
        <v>7699.9999999999964</v>
      </c>
    </row>
    <row r="14" spans="1:10" ht="14.25" customHeight="1" x14ac:dyDescent="0.25">
      <c r="A14" s="3"/>
      <c r="B14" s="2" t="s">
        <v>10</v>
      </c>
      <c r="C14" s="2" t="s">
        <v>18</v>
      </c>
      <c r="D14" s="2" t="s">
        <v>185</v>
      </c>
      <c r="E14" s="3" t="s">
        <v>186</v>
      </c>
      <c r="F14" s="126">
        <v>14009.310000000001</v>
      </c>
      <c r="G14" s="126">
        <v>13126.740000000002</v>
      </c>
      <c r="H14" s="126">
        <v>7131.83</v>
      </c>
      <c r="I14" s="126">
        <v>10500</v>
      </c>
      <c r="J14" s="126">
        <v>10500</v>
      </c>
    </row>
    <row r="15" spans="1:10" ht="14.25" customHeight="1" x14ac:dyDescent="0.25">
      <c r="A15" s="3"/>
      <c r="B15" s="2" t="s">
        <v>10</v>
      </c>
      <c r="C15" s="2" t="s">
        <v>18</v>
      </c>
      <c r="D15" s="2" t="s">
        <v>187</v>
      </c>
      <c r="E15" s="3" t="s">
        <v>188</v>
      </c>
      <c r="F15" s="126">
        <v>17894.840000000004</v>
      </c>
      <c r="G15" s="126">
        <v>16102.08</v>
      </c>
      <c r="H15" s="126">
        <v>18330.14</v>
      </c>
      <c r="I15" s="126">
        <v>14200.000000000002</v>
      </c>
      <c r="J15" s="126">
        <v>15500.000000000007</v>
      </c>
    </row>
    <row r="16" spans="1:10" ht="14.25" customHeight="1" x14ac:dyDescent="0.25">
      <c r="A16" s="3"/>
      <c r="B16" s="2" t="s">
        <v>10</v>
      </c>
      <c r="C16" s="2" t="s">
        <v>18</v>
      </c>
      <c r="D16" s="2" t="s">
        <v>189</v>
      </c>
      <c r="E16" s="3" t="s">
        <v>190</v>
      </c>
      <c r="F16" s="126">
        <v>15665.970000000001</v>
      </c>
      <c r="G16" s="126">
        <v>17015.409999999996</v>
      </c>
      <c r="H16" s="126">
        <v>12392.73</v>
      </c>
      <c r="I16" s="126">
        <v>15100.00000000004</v>
      </c>
      <c r="J16" s="126">
        <v>18199.99999999996</v>
      </c>
    </row>
    <row r="17" spans="1:10" ht="14.25" customHeight="1" x14ac:dyDescent="0.25">
      <c r="A17" s="3"/>
      <c r="B17" s="2" t="s">
        <v>10</v>
      </c>
      <c r="C17" s="2" t="s">
        <v>18</v>
      </c>
      <c r="D17" s="2" t="s">
        <v>191</v>
      </c>
      <c r="E17" s="3" t="s">
        <v>192</v>
      </c>
      <c r="F17" s="126">
        <v>11005.16</v>
      </c>
      <c r="G17" s="126">
        <v>11493.21</v>
      </c>
      <c r="H17" s="126">
        <v>5727.57</v>
      </c>
      <c r="I17" s="126">
        <v>8500.0000000000036</v>
      </c>
      <c r="J17" s="126">
        <v>8893.0000000000036</v>
      </c>
    </row>
    <row r="18" spans="1:10" ht="14.25" customHeight="1" x14ac:dyDescent="0.25">
      <c r="A18" s="3"/>
      <c r="B18" s="2" t="s">
        <v>10</v>
      </c>
      <c r="C18" s="2" t="s">
        <v>18</v>
      </c>
      <c r="D18" s="2" t="s">
        <v>193</v>
      </c>
      <c r="E18" s="3" t="s">
        <v>194</v>
      </c>
      <c r="F18" s="126">
        <v>8397.36</v>
      </c>
      <c r="G18" s="126">
        <v>9000</v>
      </c>
      <c r="H18" s="126">
        <v>5037.3100000000004</v>
      </c>
      <c r="I18" s="126">
        <v>7500</v>
      </c>
      <c r="J18" s="126">
        <v>7500</v>
      </c>
    </row>
    <row r="19" spans="1:10" ht="14.25" customHeight="1" x14ac:dyDescent="0.25">
      <c r="A19" s="3"/>
      <c r="B19" s="2" t="s">
        <v>10</v>
      </c>
      <c r="C19" s="2" t="s">
        <v>18</v>
      </c>
      <c r="D19" s="2" t="s">
        <v>195</v>
      </c>
      <c r="E19" s="3" t="s">
        <v>196</v>
      </c>
      <c r="F19" s="126">
        <v>7661.24</v>
      </c>
      <c r="G19" s="126">
        <v>10125.970000000001</v>
      </c>
      <c r="H19" s="126">
        <v>5370.13</v>
      </c>
      <c r="I19" s="126">
        <v>8000</v>
      </c>
      <c r="J19" s="126">
        <v>8000</v>
      </c>
    </row>
    <row r="20" spans="1:10" ht="14.25" customHeight="1" x14ac:dyDescent="0.25">
      <c r="A20" s="3"/>
      <c r="B20" s="2" t="s">
        <v>10</v>
      </c>
      <c r="C20" s="2" t="s">
        <v>18</v>
      </c>
      <c r="D20" s="2" t="s">
        <v>197</v>
      </c>
      <c r="E20" s="3" t="s">
        <v>198</v>
      </c>
      <c r="F20" s="126">
        <v>22337.74</v>
      </c>
      <c r="G20" s="126">
        <v>22395.41</v>
      </c>
      <c r="H20" s="126">
        <v>13198.849999999999</v>
      </c>
      <c r="I20" s="126">
        <v>24999.999999999956</v>
      </c>
      <c r="J20" s="126">
        <v>24999.999999999953</v>
      </c>
    </row>
    <row r="21" spans="1:10" ht="14.25" customHeight="1" x14ac:dyDescent="0.25">
      <c r="A21" s="3"/>
      <c r="B21" s="2" t="s">
        <v>10</v>
      </c>
      <c r="C21" s="2" t="s">
        <v>18</v>
      </c>
      <c r="D21" s="2" t="s">
        <v>199</v>
      </c>
      <c r="E21" s="3" t="s">
        <v>200</v>
      </c>
      <c r="F21" s="126">
        <v>8674.69</v>
      </c>
      <c r="G21" s="126">
        <v>8948.34</v>
      </c>
      <c r="H21" s="126">
        <v>5492.1800000000012</v>
      </c>
      <c r="I21" s="126">
        <v>8499.9999999999964</v>
      </c>
      <c r="J21" s="126">
        <v>8499.9999999999964</v>
      </c>
    </row>
    <row r="22" spans="1:10" ht="14.25" customHeight="1" x14ac:dyDescent="0.25">
      <c r="A22" s="3"/>
      <c r="B22" s="2" t="s">
        <v>10</v>
      </c>
      <c r="C22" s="2" t="s">
        <v>18</v>
      </c>
      <c r="D22" s="2" t="s">
        <v>201</v>
      </c>
      <c r="E22" s="3" t="s">
        <v>202</v>
      </c>
      <c r="F22" s="126">
        <v>4574.8999999999996</v>
      </c>
      <c r="G22" s="126">
        <v>4617.78</v>
      </c>
      <c r="H22" s="126">
        <v>2736.67</v>
      </c>
      <c r="I22" s="126">
        <v>4700.0000000000045</v>
      </c>
      <c r="J22" s="126">
        <v>4700.0000000000045</v>
      </c>
    </row>
    <row r="23" spans="1:10" ht="14.25" customHeight="1" x14ac:dyDescent="0.25">
      <c r="A23" s="3"/>
      <c r="B23" s="2" t="s">
        <v>10</v>
      </c>
      <c r="C23" s="2" t="s">
        <v>18</v>
      </c>
      <c r="D23" s="2" t="s">
        <v>203</v>
      </c>
      <c r="E23" s="3" t="s">
        <v>204</v>
      </c>
      <c r="F23" s="126">
        <v>5574.8</v>
      </c>
      <c r="G23" s="126">
        <v>5315.5400000000009</v>
      </c>
      <c r="H23" s="126">
        <v>2819.3700000000003</v>
      </c>
      <c r="I23" s="126">
        <v>6899.9999999999964</v>
      </c>
      <c r="J23" s="126">
        <v>6899.9999999999964</v>
      </c>
    </row>
    <row r="24" spans="1:10" ht="14.25" customHeight="1" x14ac:dyDescent="0.25">
      <c r="A24" s="3"/>
      <c r="B24" s="2" t="s">
        <v>10</v>
      </c>
      <c r="C24" s="2" t="s">
        <v>18</v>
      </c>
      <c r="D24" s="2" t="s">
        <v>205</v>
      </c>
      <c r="E24" s="3" t="s">
        <v>206</v>
      </c>
      <c r="F24" s="126">
        <v>16107.65</v>
      </c>
      <c r="G24" s="126">
        <v>15320.84</v>
      </c>
      <c r="H24" s="126">
        <v>10426.339999999998</v>
      </c>
      <c r="I24" s="126">
        <v>14243.000000000038</v>
      </c>
      <c r="J24" s="126">
        <v>14400</v>
      </c>
    </row>
    <row r="25" spans="1:10" ht="14.25" customHeight="1" x14ac:dyDescent="0.25">
      <c r="A25" s="3"/>
      <c r="B25" s="2" t="s">
        <v>10</v>
      </c>
      <c r="C25" s="2" t="s">
        <v>18</v>
      </c>
      <c r="D25" s="2" t="s">
        <v>207</v>
      </c>
      <c r="E25" s="3" t="s">
        <v>208</v>
      </c>
      <c r="F25" s="126">
        <v>54745.14</v>
      </c>
      <c r="G25" s="126">
        <v>101383.75999999998</v>
      </c>
      <c r="H25" s="126">
        <v>26943.87</v>
      </c>
      <c r="I25" s="126">
        <v>75900.000000000029</v>
      </c>
      <c r="J25" s="126">
        <v>78000.000000000044</v>
      </c>
    </row>
    <row r="26" spans="1:10" ht="14.25" customHeight="1" x14ac:dyDescent="0.25">
      <c r="A26" s="3"/>
      <c r="B26" s="2" t="s">
        <v>10</v>
      </c>
      <c r="C26" s="2" t="s">
        <v>18</v>
      </c>
      <c r="D26" s="2" t="s">
        <v>209</v>
      </c>
      <c r="E26" s="3" t="s">
        <v>210</v>
      </c>
      <c r="F26" s="126">
        <v>6410.4500000000007</v>
      </c>
      <c r="G26" s="126">
        <v>6588.34</v>
      </c>
      <c r="H26" s="126">
        <v>4291.55</v>
      </c>
      <c r="I26" s="126">
        <v>5499.9999999999955</v>
      </c>
      <c r="J26" s="126">
        <v>5499.9999999999955</v>
      </c>
    </row>
    <row r="27" spans="1:10" ht="14.25" customHeight="1" x14ac:dyDescent="0.25">
      <c r="A27" s="3"/>
      <c r="B27" s="2" t="s">
        <v>10</v>
      </c>
      <c r="C27" s="2" t="s">
        <v>18</v>
      </c>
      <c r="D27" s="2" t="s">
        <v>211</v>
      </c>
      <c r="E27" s="3" t="s">
        <v>212</v>
      </c>
      <c r="F27" s="126">
        <v>13931.31</v>
      </c>
      <c r="G27" s="126">
        <v>13546.82</v>
      </c>
      <c r="H27" s="126">
        <v>7906.73</v>
      </c>
      <c r="I27" s="126">
        <v>27140.000000000044</v>
      </c>
      <c r="J27" s="126">
        <v>28109.999999999953</v>
      </c>
    </row>
    <row r="28" spans="1:10" ht="14.25" customHeight="1" thickBot="1" x14ac:dyDescent="0.3">
      <c r="A28" s="3"/>
      <c r="B28" s="2" t="s">
        <v>10</v>
      </c>
      <c r="C28" s="2" t="s">
        <v>18</v>
      </c>
      <c r="D28" s="2" t="s">
        <v>213</v>
      </c>
      <c r="E28" s="3" t="s">
        <v>214</v>
      </c>
      <c r="F28" s="126">
        <v>5257</v>
      </c>
      <c r="G28" s="126">
        <v>6145.96</v>
      </c>
      <c r="H28" s="126">
        <v>3987.3300000000004</v>
      </c>
      <c r="I28" s="126">
        <v>4500</v>
      </c>
      <c r="J28" s="126">
        <v>4500</v>
      </c>
    </row>
    <row r="29" spans="1:10" ht="14.25" hidden="1" customHeight="1" thickBot="1" x14ac:dyDescent="0.3">
      <c r="A29" s="3"/>
      <c r="F29" s="127"/>
      <c r="G29" s="127"/>
      <c r="H29" s="127"/>
      <c r="I29" s="127"/>
      <c r="J29" s="127"/>
    </row>
    <row r="30" spans="1:10" ht="14.25" customHeight="1" thickBot="1" x14ac:dyDescent="0.3">
      <c r="A30" s="3"/>
      <c r="B30" s="2"/>
      <c r="C30" s="2"/>
      <c r="D30" s="2"/>
      <c r="E30" s="16" t="s">
        <v>22</v>
      </c>
      <c r="F30" s="128">
        <f>SUM(F8:F29)</f>
        <v>625655.41000000015</v>
      </c>
      <c r="G30" s="128">
        <f>SUM(G8:G29)</f>
        <v>665845.57999999984</v>
      </c>
      <c r="H30" s="128">
        <f>SUM(H8:H29)</f>
        <v>293927.53999999998</v>
      </c>
      <c r="I30" s="128">
        <f>SUM(I8:I29)</f>
        <v>564012.99999999965</v>
      </c>
      <c r="J30" s="128">
        <f>SUM(J8:J29)</f>
        <v>567033.00000000012</v>
      </c>
    </row>
    <row r="31" spans="1:10" ht="14.25" customHeight="1" x14ac:dyDescent="0.25">
      <c r="B31" s="2"/>
      <c r="C31" s="2"/>
      <c r="D31" s="2"/>
      <c r="E31" s="3"/>
      <c r="F31" s="126"/>
      <c r="G31" s="126"/>
      <c r="H31" s="126"/>
      <c r="I31" s="126"/>
      <c r="J31" s="126"/>
    </row>
    <row r="32" spans="1:10" ht="14.25" customHeight="1" x14ac:dyDescent="0.25">
      <c r="A32" s="3"/>
      <c r="B32" s="2"/>
      <c r="C32" s="2"/>
      <c r="D32" s="2"/>
      <c r="E32" s="16" t="s">
        <v>23</v>
      </c>
      <c r="F32" s="126"/>
      <c r="G32" s="126"/>
      <c r="H32" s="126"/>
      <c r="I32" s="126"/>
      <c r="J32" s="126"/>
    </row>
    <row r="33" spans="1:10" ht="14.25" customHeight="1" x14ac:dyDescent="0.25">
      <c r="A33" s="3"/>
      <c r="B33" s="2" t="s">
        <v>24</v>
      </c>
      <c r="C33" s="2" t="s">
        <v>18</v>
      </c>
      <c r="D33" s="2" t="s">
        <v>176</v>
      </c>
      <c r="E33" s="3" t="s">
        <v>258</v>
      </c>
      <c r="F33" s="126">
        <v>0</v>
      </c>
      <c r="G33" s="126">
        <v>699.86</v>
      </c>
      <c r="H33" s="126">
        <v>67175.039999999994</v>
      </c>
      <c r="I33" s="126">
        <v>275605.41371095931</v>
      </c>
      <c r="J33" s="126">
        <v>269677.67082908109</v>
      </c>
    </row>
    <row r="34" spans="1:10" ht="14.25" customHeight="1" x14ac:dyDescent="0.25">
      <c r="A34" s="3"/>
      <c r="B34" s="2" t="s">
        <v>24</v>
      </c>
      <c r="C34" s="2" t="s">
        <v>18</v>
      </c>
      <c r="D34" s="2" t="s">
        <v>177</v>
      </c>
      <c r="E34" s="3" t="s">
        <v>178</v>
      </c>
      <c r="F34" s="126">
        <v>158550.13</v>
      </c>
      <c r="G34" s="126">
        <v>175429.79</v>
      </c>
      <c r="H34" s="126">
        <v>1367.15</v>
      </c>
      <c r="I34" s="126">
        <v>11975</v>
      </c>
      <c r="J34" s="126">
        <v>11600.000000000009</v>
      </c>
    </row>
    <row r="35" spans="1:10" ht="14.25" customHeight="1" x14ac:dyDescent="0.25">
      <c r="B35" s="2" t="s">
        <v>24</v>
      </c>
      <c r="C35" s="2" t="s">
        <v>18</v>
      </c>
      <c r="D35" s="2" t="s">
        <v>179</v>
      </c>
      <c r="E35" s="3" t="s">
        <v>180</v>
      </c>
      <c r="F35" s="126">
        <v>382.32</v>
      </c>
      <c r="G35" s="126">
        <v>89.38</v>
      </c>
      <c r="H35" s="126">
        <v>0</v>
      </c>
      <c r="I35" s="126">
        <v>0</v>
      </c>
      <c r="J35" s="126">
        <v>0</v>
      </c>
    </row>
    <row r="36" spans="1:10" ht="14.25" customHeight="1" x14ac:dyDescent="0.25">
      <c r="A36" s="3"/>
      <c r="B36" s="2" t="s">
        <v>24</v>
      </c>
      <c r="C36" s="2" t="s">
        <v>18</v>
      </c>
      <c r="D36" s="2" t="s">
        <v>181</v>
      </c>
      <c r="E36" s="3" t="s">
        <v>182</v>
      </c>
      <c r="F36" s="126">
        <v>2224.1799999999998</v>
      </c>
      <c r="G36" s="126">
        <v>4109.97</v>
      </c>
      <c r="H36" s="126">
        <v>906.91999999999985</v>
      </c>
      <c r="I36" s="126">
        <v>4500</v>
      </c>
      <c r="J36" s="126">
        <v>5247</v>
      </c>
    </row>
    <row r="37" spans="1:10" ht="14.25" customHeight="1" x14ac:dyDescent="0.25">
      <c r="A37" s="3"/>
      <c r="B37" s="2" t="s">
        <v>24</v>
      </c>
      <c r="C37" s="2" t="s">
        <v>18</v>
      </c>
      <c r="D37" s="2" t="s">
        <v>183</v>
      </c>
      <c r="E37" s="3" t="s">
        <v>184</v>
      </c>
      <c r="F37" s="126">
        <v>1343.4399999999998</v>
      </c>
      <c r="G37" s="126">
        <v>4598.9299999999994</v>
      </c>
      <c r="H37" s="126">
        <v>1486.44</v>
      </c>
      <c r="I37" s="126">
        <v>6789.9999999999982</v>
      </c>
      <c r="J37" s="126">
        <v>4984.9999999999982</v>
      </c>
    </row>
    <row r="38" spans="1:10" ht="14.25" customHeight="1" x14ac:dyDescent="0.25">
      <c r="A38" s="3"/>
      <c r="B38" s="2" t="s">
        <v>24</v>
      </c>
      <c r="C38" s="2" t="s">
        <v>18</v>
      </c>
      <c r="D38" s="2" t="s">
        <v>185</v>
      </c>
      <c r="E38" s="3" t="s">
        <v>186</v>
      </c>
      <c r="F38" s="126">
        <v>22135.67</v>
      </c>
      <c r="G38" s="126">
        <v>30121.45</v>
      </c>
      <c r="H38" s="126">
        <v>6813.4600000000009</v>
      </c>
      <c r="I38" s="126">
        <v>3865.0000000000005</v>
      </c>
      <c r="J38" s="126">
        <v>7665</v>
      </c>
    </row>
    <row r="39" spans="1:10" ht="14.25" customHeight="1" x14ac:dyDescent="0.25">
      <c r="A39" s="3"/>
      <c r="B39" s="2" t="s">
        <v>24</v>
      </c>
      <c r="C39" s="2" t="s">
        <v>18</v>
      </c>
      <c r="D39" s="2" t="s">
        <v>187</v>
      </c>
      <c r="E39" s="3" t="s">
        <v>188</v>
      </c>
      <c r="F39" s="126">
        <v>2238.8500000000004</v>
      </c>
      <c r="G39" s="126">
        <v>6311.2599999999993</v>
      </c>
      <c r="H39" s="126">
        <v>3870.4500000000003</v>
      </c>
      <c r="I39" s="126">
        <v>9540.0000000000018</v>
      </c>
      <c r="J39" s="126">
        <v>13742</v>
      </c>
    </row>
    <row r="40" spans="1:10" ht="14.25" customHeight="1" x14ac:dyDescent="0.25">
      <c r="A40" s="3"/>
      <c r="B40" s="2" t="s">
        <v>24</v>
      </c>
      <c r="C40" s="2" t="s">
        <v>18</v>
      </c>
      <c r="D40" s="2" t="s">
        <v>189</v>
      </c>
      <c r="E40" s="3" t="s">
        <v>190</v>
      </c>
      <c r="F40" s="126">
        <v>9270.4600000000009</v>
      </c>
      <c r="G40" s="126">
        <v>15355.910000000002</v>
      </c>
      <c r="H40" s="126">
        <v>1936.73</v>
      </c>
      <c r="I40" s="126">
        <v>13088.000000000007</v>
      </c>
      <c r="J40" s="126">
        <v>17587.000000000007</v>
      </c>
    </row>
    <row r="41" spans="1:10" ht="14.25" customHeight="1" x14ac:dyDescent="0.25">
      <c r="A41" s="3"/>
      <c r="B41" s="2" t="s">
        <v>24</v>
      </c>
      <c r="C41" s="2" t="s">
        <v>18</v>
      </c>
      <c r="D41" s="2" t="s">
        <v>191</v>
      </c>
      <c r="E41" s="3" t="s">
        <v>192</v>
      </c>
      <c r="F41" s="126">
        <v>2197.23</v>
      </c>
      <c r="G41" s="126">
        <v>3084.16</v>
      </c>
      <c r="H41" s="126">
        <v>1340.73</v>
      </c>
      <c r="I41" s="126">
        <v>7409</v>
      </c>
      <c r="J41" s="126">
        <v>9750</v>
      </c>
    </row>
    <row r="42" spans="1:10" ht="14.25" customHeight="1" x14ac:dyDescent="0.25">
      <c r="A42" s="3"/>
      <c r="B42" s="2" t="s">
        <v>24</v>
      </c>
      <c r="C42" s="2" t="s">
        <v>18</v>
      </c>
      <c r="D42" s="2" t="s">
        <v>193</v>
      </c>
      <c r="E42" s="3" t="s">
        <v>194</v>
      </c>
      <c r="F42" s="126">
        <v>1224.9400000000003</v>
      </c>
      <c r="G42" s="126">
        <v>1415.7400000000002</v>
      </c>
      <c r="H42" s="126">
        <v>1354.62</v>
      </c>
      <c r="I42" s="126">
        <v>5450.0000000000018</v>
      </c>
      <c r="J42" s="126">
        <v>5328</v>
      </c>
    </row>
    <row r="43" spans="1:10" ht="14.25" customHeight="1" x14ac:dyDescent="0.25">
      <c r="A43" s="3"/>
      <c r="B43" s="2" t="s">
        <v>24</v>
      </c>
      <c r="C43" s="2" t="s">
        <v>18</v>
      </c>
      <c r="D43" s="2" t="s">
        <v>195</v>
      </c>
      <c r="E43" s="3" t="s">
        <v>196</v>
      </c>
      <c r="F43" s="126">
        <v>7536.7499999999991</v>
      </c>
      <c r="G43" s="126">
        <v>12650.679999999998</v>
      </c>
      <c r="H43" s="126">
        <v>3261.6000000000004</v>
      </c>
      <c r="I43" s="126">
        <v>2937</v>
      </c>
      <c r="J43" s="126">
        <v>7052.0000000000045</v>
      </c>
    </row>
    <row r="44" spans="1:10" ht="14.25" customHeight="1" x14ac:dyDescent="0.25">
      <c r="A44" s="3"/>
      <c r="B44" s="2" t="s">
        <v>24</v>
      </c>
      <c r="C44" s="2" t="s">
        <v>18</v>
      </c>
      <c r="D44" s="2" t="s">
        <v>197</v>
      </c>
      <c r="E44" s="3" t="s">
        <v>198</v>
      </c>
      <c r="F44" s="126">
        <v>8820.0700000000015</v>
      </c>
      <c r="G44" s="126">
        <v>21601.16</v>
      </c>
      <c r="H44" s="126">
        <v>1939.06</v>
      </c>
      <c r="I44" s="126">
        <v>11315</v>
      </c>
      <c r="J44" s="126">
        <v>22309.999999999985</v>
      </c>
    </row>
    <row r="45" spans="1:10" ht="14.25" customHeight="1" x14ac:dyDescent="0.25">
      <c r="A45" s="3"/>
      <c r="B45" s="2" t="s">
        <v>24</v>
      </c>
      <c r="C45" s="2" t="s">
        <v>18</v>
      </c>
      <c r="D45" s="2" t="s">
        <v>199</v>
      </c>
      <c r="E45" s="3" t="s">
        <v>200</v>
      </c>
      <c r="F45" s="126">
        <v>1358.48</v>
      </c>
      <c r="G45" s="126">
        <v>4433.1500000000015</v>
      </c>
      <c r="H45" s="126">
        <v>-4712.7700000000013</v>
      </c>
      <c r="I45" s="126">
        <v>3405</v>
      </c>
      <c r="J45" s="126">
        <v>7178</v>
      </c>
    </row>
    <row r="46" spans="1:10" ht="14.25" customHeight="1" x14ac:dyDescent="0.25">
      <c r="A46" s="3"/>
      <c r="B46" s="2" t="s">
        <v>24</v>
      </c>
      <c r="C46" s="2" t="s">
        <v>18</v>
      </c>
      <c r="D46" s="2" t="s">
        <v>201</v>
      </c>
      <c r="E46" s="3" t="s">
        <v>202</v>
      </c>
      <c r="F46" s="126">
        <v>572.08000000000015</v>
      </c>
      <c r="G46" s="126">
        <v>584.74</v>
      </c>
      <c r="H46" s="126">
        <v>354.24</v>
      </c>
      <c r="I46" s="126">
        <v>3670.0000000000014</v>
      </c>
      <c r="J46" s="126">
        <v>4336.0000000000009</v>
      </c>
    </row>
    <row r="47" spans="1:10" ht="14.25" customHeight="1" x14ac:dyDescent="0.25">
      <c r="A47" s="3"/>
      <c r="B47" s="2" t="s">
        <v>24</v>
      </c>
      <c r="C47" s="2" t="s">
        <v>18</v>
      </c>
      <c r="D47" s="2" t="s">
        <v>203</v>
      </c>
      <c r="E47" s="3" t="s">
        <v>204</v>
      </c>
      <c r="F47" s="126">
        <v>1549.27</v>
      </c>
      <c r="G47" s="126">
        <v>2758.4</v>
      </c>
      <c r="H47" s="126">
        <v>175.91000000000003</v>
      </c>
      <c r="I47" s="126">
        <v>6080.0000000000009</v>
      </c>
      <c r="J47" s="126">
        <v>7156.9999999999982</v>
      </c>
    </row>
    <row r="48" spans="1:10" ht="14.25" customHeight="1" x14ac:dyDescent="0.25">
      <c r="A48" s="3"/>
      <c r="B48" s="2" t="s">
        <v>24</v>
      </c>
      <c r="C48" s="2" t="s">
        <v>18</v>
      </c>
      <c r="D48" s="2" t="s">
        <v>205</v>
      </c>
      <c r="E48" s="3" t="s">
        <v>206</v>
      </c>
      <c r="F48" s="126">
        <v>4513.59</v>
      </c>
      <c r="G48" s="126">
        <v>8312.1499999999978</v>
      </c>
      <c r="H48" s="126">
        <v>2840.2699999999995</v>
      </c>
      <c r="I48" s="126">
        <v>9113.0000000000146</v>
      </c>
      <c r="J48" s="126">
        <v>13922.000000000015</v>
      </c>
    </row>
    <row r="49" spans="1:10" ht="14.25" customHeight="1" x14ac:dyDescent="0.25">
      <c r="A49" s="3"/>
      <c r="B49" s="2" t="s">
        <v>24</v>
      </c>
      <c r="C49" s="2" t="s">
        <v>18</v>
      </c>
      <c r="D49" s="2" t="s">
        <v>207</v>
      </c>
      <c r="E49" s="3" t="s">
        <v>208</v>
      </c>
      <c r="F49" s="126">
        <v>25614.02</v>
      </c>
      <c r="G49" s="126">
        <v>39360.990000000013</v>
      </c>
      <c r="H49" s="126">
        <v>22924.780000000006</v>
      </c>
      <c r="I49" s="126">
        <v>75039.999999999971</v>
      </c>
      <c r="J49" s="126">
        <v>37749.999999999993</v>
      </c>
    </row>
    <row r="50" spans="1:10" ht="14.25" customHeight="1" x14ac:dyDescent="0.25">
      <c r="A50" s="3"/>
      <c r="B50" s="2" t="s">
        <v>24</v>
      </c>
      <c r="C50" s="2" t="s">
        <v>18</v>
      </c>
      <c r="D50" s="2" t="s">
        <v>209</v>
      </c>
      <c r="E50" s="3" t="s">
        <v>210</v>
      </c>
      <c r="F50" s="126">
        <v>1380.08</v>
      </c>
      <c r="G50" s="126">
        <v>2066.9600000000005</v>
      </c>
      <c r="H50" s="126">
        <v>559.20000000000005</v>
      </c>
      <c r="I50" s="126">
        <v>4840</v>
      </c>
      <c r="J50" s="126">
        <v>5280</v>
      </c>
    </row>
    <row r="51" spans="1:10" ht="14.25" customHeight="1" x14ac:dyDescent="0.25">
      <c r="A51" s="3"/>
      <c r="B51" s="2" t="s">
        <v>24</v>
      </c>
      <c r="C51" s="2" t="s">
        <v>18</v>
      </c>
      <c r="D51" s="2" t="s">
        <v>211</v>
      </c>
      <c r="E51" s="3" t="s">
        <v>212</v>
      </c>
      <c r="F51" s="126">
        <v>13652.730000000001</v>
      </c>
      <c r="G51" s="126">
        <v>9976.7200000000012</v>
      </c>
      <c r="H51" s="126">
        <v>6796.3900000000012</v>
      </c>
      <c r="I51" s="126">
        <v>21601</v>
      </c>
      <c r="J51" s="126">
        <v>13699.999999999978</v>
      </c>
    </row>
    <row r="52" spans="1:10" ht="14.25" customHeight="1" thickBot="1" x14ac:dyDescent="0.3">
      <c r="A52" s="3"/>
      <c r="B52" s="2" t="s">
        <v>24</v>
      </c>
      <c r="C52" s="2" t="s">
        <v>18</v>
      </c>
      <c r="D52" s="2" t="s">
        <v>213</v>
      </c>
      <c r="E52" s="3" t="s">
        <v>214</v>
      </c>
      <c r="F52" s="126">
        <v>669.73</v>
      </c>
      <c r="G52" s="126">
        <v>1430.48</v>
      </c>
      <c r="H52" s="126">
        <v>528.54999999999995</v>
      </c>
      <c r="I52" s="126">
        <v>3100</v>
      </c>
      <c r="J52" s="126">
        <v>3055</v>
      </c>
    </row>
    <row r="53" spans="1:10" ht="14.25" hidden="1" customHeight="1" thickBot="1" x14ac:dyDescent="0.3">
      <c r="A53" s="3"/>
      <c r="F53" s="127"/>
      <c r="G53" s="127"/>
      <c r="H53" s="127"/>
      <c r="I53" s="127"/>
      <c r="J53" s="127"/>
    </row>
    <row r="54" spans="1:10" ht="14.25" customHeight="1" thickBot="1" x14ac:dyDescent="0.3">
      <c r="A54" s="3"/>
      <c r="B54" s="2"/>
      <c r="C54" s="2"/>
      <c r="D54" s="2"/>
      <c r="E54" s="16" t="s">
        <v>29</v>
      </c>
      <c r="F54" s="128">
        <f>SUM(F32:F53)</f>
        <v>265234.01999999996</v>
      </c>
      <c r="G54" s="128">
        <f>SUM(G32:G53)</f>
        <v>344391.88</v>
      </c>
      <c r="H54" s="128">
        <f>SUM(H32:H53)</f>
        <v>120918.77</v>
      </c>
      <c r="I54" s="128">
        <f>SUM(I32:I53)</f>
        <v>479323.41371095926</v>
      </c>
      <c r="J54" s="128">
        <f>SUM(J32:J53)</f>
        <v>467321.67082908109</v>
      </c>
    </row>
    <row r="55" spans="1:10" ht="14.25" customHeight="1" x14ac:dyDescent="0.25">
      <c r="A55" s="3"/>
      <c r="B55" s="2"/>
      <c r="C55" s="2"/>
      <c r="D55" s="2"/>
      <c r="E55" s="3"/>
      <c r="F55" s="126"/>
      <c r="G55" s="126"/>
      <c r="H55" s="126"/>
      <c r="I55" s="126"/>
      <c r="J55" s="126"/>
    </row>
    <row r="56" spans="1:10" ht="14.25" customHeight="1" x14ac:dyDescent="0.25">
      <c r="A56" s="3"/>
      <c r="B56" s="2"/>
      <c r="C56" s="2"/>
      <c r="D56" s="2"/>
      <c r="E56" s="16" t="s">
        <v>30</v>
      </c>
      <c r="F56" s="126"/>
      <c r="G56" s="126"/>
      <c r="H56" s="126"/>
      <c r="I56" s="126"/>
      <c r="J56" s="126"/>
    </row>
    <row r="57" spans="1:10" ht="14.25" customHeight="1" x14ac:dyDescent="0.25">
      <c r="B57" s="2" t="s">
        <v>125</v>
      </c>
      <c r="C57" s="2" t="s">
        <v>18</v>
      </c>
      <c r="D57" s="2" t="s">
        <v>176</v>
      </c>
      <c r="E57" s="3" t="s">
        <v>258</v>
      </c>
      <c r="F57" s="126">
        <v>0</v>
      </c>
      <c r="G57" s="126">
        <v>-699.86</v>
      </c>
      <c r="H57" s="126">
        <v>69874.7</v>
      </c>
      <c r="I57" s="126">
        <v>23524.586289040308</v>
      </c>
      <c r="J57" s="126">
        <v>26152.329170919289</v>
      </c>
    </row>
    <row r="58" spans="1:10" ht="14.25" customHeight="1" x14ac:dyDescent="0.25">
      <c r="A58" s="3"/>
      <c r="B58" s="2" t="s">
        <v>125</v>
      </c>
      <c r="C58" s="2" t="s">
        <v>18</v>
      </c>
      <c r="D58" s="2" t="s">
        <v>177</v>
      </c>
      <c r="E58" s="3" t="s">
        <v>178</v>
      </c>
      <c r="F58" s="126">
        <v>239990.83000000002</v>
      </c>
      <c r="G58" s="126">
        <v>215604.82</v>
      </c>
      <c r="H58" s="126">
        <v>16127.86</v>
      </c>
      <c r="I58" s="126">
        <v>3724.9999999999945</v>
      </c>
      <c r="J58" s="126">
        <v>2199.9999999999918</v>
      </c>
    </row>
    <row r="59" spans="1:10" ht="14.25" customHeight="1" x14ac:dyDescent="0.25">
      <c r="A59" s="3"/>
      <c r="B59" s="2" t="s">
        <v>125</v>
      </c>
      <c r="C59" s="2" t="s">
        <v>18</v>
      </c>
      <c r="D59" s="2" t="s">
        <v>179</v>
      </c>
      <c r="E59" s="3" t="s">
        <v>180</v>
      </c>
      <c r="F59" s="126">
        <v>3106.3199999999997</v>
      </c>
      <c r="G59" s="126">
        <v>801.98</v>
      </c>
      <c r="H59" s="126">
        <v>0</v>
      </c>
      <c r="I59" s="126">
        <v>0</v>
      </c>
      <c r="J59" s="126">
        <v>0</v>
      </c>
    </row>
    <row r="60" spans="1:10" ht="14.25" customHeight="1" x14ac:dyDescent="0.25">
      <c r="A60" s="3"/>
      <c r="B60" s="2" t="s">
        <v>125</v>
      </c>
      <c r="C60" s="2" t="s">
        <v>18</v>
      </c>
      <c r="D60" s="2" t="s">
        <v>181</v>
      </c>
      <c r="E60" s="3" t="s">
        <v>182</v>
      </c>
      <c r="F60" s="126">
        <v>2591.62</v>
      </c>
      <c r="G60" s="126">
        <v>1516.2699999999995</v>
      </c>
      <c r="H60" s="126">
        <v>2178.7799999999997</v>
      </c>
      <c r="I60" s="126">
        <v>1000</v>
      </c>
      <c r="J60" s="126">
        <v>253.00000000000011</v>
      </c>
    </row>
    <row r="61" spans="1:10" ht="14.25" customHeight="1" x14ac:dyDescent="0.25">
      <c r="B61" s="2" t="s">
        <v>125</v>
      </c>
      <c r="C61" s="2" t="s">
        <v>18</v>
      </c>
      <c r="D61" s="2" t="s">
        <v>183</v>
      </c>
      <c r="E61" s="3" t="s">
        <v>184</v>
      </c>
      <c r="F61" s="126">
        <v>5219.01</v>
      </c>
      <c r="G61" s="126">
        <v>2568.2400000000002</v>
      </c>
      <c r="H61" s="126">
        <v>3018.05</v>
      </c>
      <c r="I61" s="126">
        <v>710.00000000000512</v>
      </c>
      <c r="J61" s="126">
        <v>2714.9999999999964</v>
      </c>
    </row>
    <row r="62" spans="1:10" ht="14.25" customHeight="1" x14ac:dyDescent="0.25">
      <c r="A62" s="3"/>
      <c r="B62" s="2" t="s">
        <v>125</v>
      </c>
      <c r="C62" s="2" t="s">
        <v>18</v>
      </c>
      <c r="D62" s="2" t="s">
        <v>185</v>
      </c>
      <c r="E62" s="3" t="s">
        <v>186</v>
      </c>
      <c r="F62" s="126">
        <v>-8126.3599999999988</v>
      </c>
      <c r="G62" s="126">
        <v>-16994.71</v>
      </c>
      <c r="H62" s="126">
        <v>318.37</v>
      </c>
      <c r="I62" s="126">
        <v>6634.9999999999973</v>
      </c>
      <c r="J62" s="126">
        <v>2835</v>
      </c>
    </row>
    <row r="63" spans="1:10" ht="14.25" customHeight="1" x14ac:dyDescent="0.25">
      <c r="A63" s="3"/>
      <c r="B63" s="2" t="s">
        <v>125</v>
      </c>
      <c r="C63" s="2" t="s">
        <v>18</v>
      </c>
      <c r="D63" s="2" t="s">
        <v>187</v>
      </c>
      <c r="E63" s="3" t="s">
        <v>188</v>
      </c>
      <c r="F63" s="126">
        <v>15655.989999999998</v>
      </c>
      <c r="G63" s="126">
        <v>9790.82</v>
      </c>
      <c r="H63" s="126">
        <v>14459.689999999999</v>
      </c>
      <c r="I63" s="126">
        <v>4659.9999999999955</v>
      </c>
      <c r="J63" s="126">
        <v>1758.0000000000014</v>
      </c>
    </row>
    <row r="64" spans="1:10" ht="14.25" customHeight="1" x14ac:dyDescent="0.25">
      <c r="A64" s="3"/>
      <c r="B64" s="2" t="s">
        <v>125</v>
      </c>
      <c r="C64" s="2" t="s">
        <v>18</v>
      </c>
      <c r="D64" s="2" t="s">
        <v>189</v>
      </c>
      <c r="E64" s="3" t="s">
        <v>190</v>
      </c>
      <c r="F64" s="126">
        <v>6395.51</v>
      </c>
      <c r="G64" s="126">
        <v>1659.4999999999964</v>
      </c>
      <c r="H64" s="126">
        <v>10456</v>
      </c>
      <c r="I64" s="126">
        <v>2012.0000000000327</v>
      </c>
      <c r="J64" s="126">
        <v>612.99999999995271</v>
      </c>
    </row>
    <row r="65" spans="1:10" ht="14.25" customHeight="1" x14ac:dyDescent="0.25">
      <c r="A65" s="3"/>
      <c r="B65" s="2" t="s">
        <v>125</v>
      </c>
      <c r="C65" s="2" t="s">
        <v>18</v>
      </c>
      <c r="D65" s="2" t="s">
        <v>191</v>
      </c>
      <c r="E65" s="3" t="s">
        <v>192</v>
      </c>
      <c r="F65" s="126">
        <v>8807.93</v>
      </c>
      <c r="G65" s="126">
        <v>8409.0499999999993</v>
      </c>
      <c r="H65" s="126">
        <v>4386.84</v>
      </c>
      <c r="I65" s="126">
        <v>1091.0000000000036</v>
      </c>
      <c r="J65" s="126">
        <v>-856.99999999999613</v>
      </c>
    </row>
    <row r="66" spans="1:10" ht="14.25" customHeight="1" x14ac:dyDescent="0.25">
      <c r="A66" s="3"/>
      <c r="B66" s="2" t="s">
        <v>125</v>
      </c>
      <c r="C66" s="2" t="s">
        <v>18</v>
      </c>
      <c r="D66" s="2" t="s">
        <v>193</v>
      </c>
      <c r="E66" s="3" t="s">
        <v>194</v>
      </c>
      <c r="F66" s="126">
        <v>7172.42</v>
      </c>
      <c r="G66" s="126">
        <v>7584.2599999999993</v>
      </c>
      <c r="H66" s="126">
        <v>3682.6900000000005</v>
      </c>
      <c r="I66" s="126">
        <v>2049.9999999999991</v>
      </c>
      <c r="J66" s="126">
        <v>2172</v>
      </c>
    </row>
    <row r="67" spans="1:10" ht="14.25" customHeight="1" x14ac:dyDescent="0.25">
      <c r="A67" s="3"/>
      <c r="B67" s="2" t="s">
        <v>125</v>
      </c>
      <c r="C67" s="2" t="s">
        <v>18</v>
      </c>
      <c r="D67" s="2" t="s">
        <v>195</v>
      </c>
      <c r="E67" s="3" t="s">
        <v>196</v>
      </c>
      <c r="F67" s="126">
        <v>124.49000000000058</v>
      </c>
      <c r="G67" s="126">
        <v>-2524.71</v>
      </c>
      <c r="H67" s="126">
        <v>2108.5300000000002</v>
      </c>
      <c r="I67" s="126">
        <v>5063.0000000000009</v>
      </c>
      <c r="J67" s="126">
        <v>947.99999999999659</v>
      </c>
    </row>
    <row r="68" spans="1:10" ht="14.25" customHeight="1" x14ac:dyDescent="0.25">
      <c r="A68" s="3"/>
      <c r="B68" s="2" t="s">
        <v>125</v>
      </c>
      <c r="C68" s="2" t="s">
        <v>18</v>
      </c>
      <c r="D68" s="2" t="s">
        <v>197</v>
      </c>
      <c r="E68" s="3" t="s">
        <v>198</v>
      </c>
      <c r="F68" s="126">
        <v>13517.67</v>
      </c>
      <c r="G68" s="126">
        <v>794.25000000000091</v>
      </c>
      <c r="H68" s="126">
        <v>11259.79</v>
      </c>
      <c r="I68" s="126">
        <v>13684.999999999962</v>
      </c>
      <c r="J68" s="126">
        <v>2689.9999999999627</v>
      </c>
    </row>
    <row r="69" spans="1:10" ht="14.25" customHeight="1" x14ac:dyDescent="0.25">
      <c r="A69" s="3"/>
      <c r="B69" s="2" t="s">
        <v>125</v>
      </c>
      <c r="C69" s="2" t="s">
        <v>18</v>
      </c>
      <c r="D69" s="2" t="s">
        <v>199</v>
      </c>
      <c r="E69" s="3" t="s">
        <v>200</v>
      </c>
      <c r="F69" s="126">
        <v>7316.21</v>
      </c>
      <c r="G69" s="126">
        <v>4515.1899999999996</v>
      </c>
      <c r="H69" s="126">
        <v>10204.950000000001</v>
      </c>
      <c r="I69" s="126">
        <v>5094.9999999999964</v>
      </c>
      <c r="J69" s="126">
        <v>1321.9999999999964</v>
      </c>
    </row>
    <row r="70" spans="1:10" ht="14.25" customHeight="1" x14ac:dyDescent="0.25">
      <c r="A70" s="3"/>
      <c r="B70" s="2" t="s">
        <v>125</v>
      </c>
      <c r="C70" s="2" t="s">
        <v>18</v>
      </c>
      <c r="D70" s="2" t="s">
        <v>201</v>
      </c>
      <c r="E70" s="3" t="s">
        <v>202</v>
      </c>
      <c r="F70" s="126">
        <v>4002.82</v>
      </c>
      <c r="G70" s="126">
        <v>4033.0400000000009</v>
      </c>
      <c r="H70" s="126">
        <v>2382.4299999999998</v>
      </c>
      <c r="I70" s="126">
        <v>1030.0000000000027</v>
      </c>
      <c r="J70" s="126">
        <v>364.00000000000466</v>
      </c>
    </row>
    <row r="71" spans="1:10" ht="14.25" customHeight="1" x14ac:dyDescent="0.25">
      <c r="A71" s="3"/>
      <c r="B71" s="2" t="s">
        <v>125</v>
      </c>
      <c r="C71" s="2" t="s">
        <v>18</v>
      </c>
      <c r="D71" s="2" t="s">
        <v>203</v>
      </c>
      <c r="E71" s="3" t="s">
        <v>204</v>
      </c>
      <c r="F71" s="126">
        <v>4025.5299999999997</v>
      </c>
      <c r="G71" s="126">
        <v>2557.1400000000003</v>
      </c>
      <c r="H71" s="126">
        <v>2643.46</v>
      </c>
      <c r="I71" s="126">
        <v>819.99999999999682</v>
      </c>
      <c r="J71" s="126">
        <v>-257.00000000000364</v>
      </c>
    </row>
    <row r="72" spans="1:10" ht="14.25" customHeight="1" x14ac:dyDescent="0.25">
      <c r="A72" s="3"/>
      <c r="B72" s="2" t="s">
        <v>125</v>
      </c>
      <c r="C72" s="2" t="s">
        <v>18</v>
      </c>
      <c r="D72" s="2" t="s">
        <v>205</v>
      </c>
      <c r="E72" s="3" t="s">
        <v>206</v>
      </c>
      <c r="F72" s="126">
        <v>11594.060000000001</v>
      </c>
      <c r="G72" s="126">
        <v>7008.69</v>
      </c>
      <c r="H72" s="126">
        <v>7586.0700000000006</v>
      </c>
      <c r="I72" s="126">
        <v>5130.0000000000236</v>
      </c>
      <c r="J72" s="126">
        <v>477.99999999998545</v>
      </c>
    </row>
    <row r="73" spans="1:10" ht="14.25" customHeight="1" x14ac:dyDescent="0.25">
      <c r="A73" s="3"/>
      <c r="B73" s="2" t="s">
        <v>125</v>
      </c>
      <c r="C73" s="2" t="s">
        <v>18</v>
      </c>
      <c r="D73" s="2" t="s">
        <v>207</v>
      </c>
      <c r="E73" s="3" t="s">
        <v>208</v>
      </c>
      <c r="F73" s="126">
        <v>29131.120000000003</v>
      </c>
      <c r="G73" s="126">
        <v>62022.770000000004</v>
      </c>
      <c r="H73" s="126">
        <v>4019.0899999999979</v>
      </c>
      <c r="I73" s="126">
        <v>860.00000000004366</v>
      </c>
      <c r="J73" s="126">
        <v>40250</v>
      </c>
    </row>
    <row r="74" spans="1:10" ht="14.25" customHeight="1" x14ac:dyDescent="0.25">
      <c r="A74" s="3"/>
      <c r="B74" s="2" t="s">
        <v>125</v>
      </c>
      <c r="C74" s="2" t="s">
        <v>18</v>
      </c>
      <c r="D74" s="2" t="s">
        <v>209</v>
      </c>
      <c r="E74" s="3" t="s">
        <v>210</v>
      </c>
      <c r="F74" s="126">
        <v>5030.37</v>
      </c>
      <c r="G74" s="126">
        <v>4521.380000000001</v>
      </c>
      <c r="H74" s="126">
        <v>3732.35</v>
      </c>
      <c r="I74" s="126">
        <v>659.99999999999545</v>
      </c>
      <c r="J74" s="126">
        <v>219.99999999999579</v>
      </c>
    </row>
    <row r="75" spans="1:10" ht="14.25" customHeight="1" x14ac:dyDescent="0.25">
      <c r="A75" s="3"/>
      <c r="B75" s="2" t="s">
        <v>125</v>
      </c>
      <c r="C75" s="2" t="s">
        <v>18</v>
      </c>
      <c r="D75" s="2" t="s">
        <v>211</v>
      </c>
      <c r="E75" s="3" t="s">
        <v>212</v>
      </c>
      <c r="F75" s="126">
        <v>278.58000000000027</v>
      </c>
      <c r="G75" s="126">
        <v>3570.0999999999985</v>
      </c>
      <c r="H75" s="126">
        <v>1110.339999999999</v>
      </c>
      <c r="I75" s="126">
        <v>5539.0000000000391</v>
      </c>
      <c r="J75" s="126">
        <v>14409.999999999965</v>
      </c>
    </row>
    <row r="76" spans="1:10" ht="14.25" customHeight="1" thickBot="1" x14ac:dyDescent="0.3">
      <c r="A76" s="3"/>
      <c r="B76" s="2" t="s">
        <v>125</v>
      </c>
      <c r="C76" s="2" t="s">
        <v>18</v>
      </c>
      <c r="D76" s="2" t="s">
        <v>213</v>
      </c>
      <c r="E76" s="3" t="s">
        <v>214</v>
      </c>
      <c r="F76" s="126">
        <v>4587.2700000000004</v>
      </c>
      <c r="G76" s="126">
        <v>4715.4800000000005</v>
      </c>
      <c r="H76" s="126">
        <v>3458.7799999999997</v>
      </c>
      <c r="I76" s="126">
        <v>1400</v>
      </c>
      <c r="J76" s="126">
        <v>1445</v>
      </c>
    </row>
    <row r="77" spans="1:10" ht="14.25" hidden="1" customHeight="1" thickBot="1" x14ac:dyDescent="0.3">
      <c r="A77" s="3"/>
      <c r="F77" s="127"/>
      <c r="G77" s="127"/>
      <c r="H77" s="127"/>
      <c r="I77" s="127"/>
      <c r="J77" s="127"/>
    </row>
    <row r="78" spans="1:10" ht="14.25" customHeight="1" thickBot="1" x14ac:dyDescent="0.3">
      <c r="A78" s="3"/>
      <c r="B78" s="2"/>
      <c r="C78" s="2"/>
      <c r="D78" s="2"/>
      <c r="E78" s="16" t="s">
        <v>31</v>
      </c>
      <c r="F78" s="128">
        <f>SUM(F56:F77)</f>
        <v>360421.39000000007</v>
      </c>
      <c r="G78" s="128">
        <f>SUM(G56:G77)</f>
        <v>321453.7</v>
      </c>
      <c r="H78" s="128">
        <f>SUM(H56:H77)</f>
        <v>173008.77</v>
      </c>
      <c r="I78" s="128">
        <f>SUM(I56:I77)</f>
        <v>84689.586289040395</v>
      </c>
      <c r="J78" s="128">
        <f>SUM(J56:J77)</f>
        <v>99711.329170919154</v>
      </c>
    </row>
    <row r="79" spans="1:10" ht="14.25" customHeight="1" x14ac:dyDescent="0.25">
      <c r="A79" s="3"/>
    </row>
    <row r="80" spans="1:10" ht="14.25" customHeight="1" x14ac:dyDescent="0.25">
      <c r="A80" s="3"/>
    </row>
  </sheetData>
  <pageMargins left="1" right="1" top="1" bottom="1" header="0.5" footer="0.5"/>
  <pageSetup fitToHeight="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8F75-F292-4635-8D04-C4DD9B0D5B07}">
  <sheetPr>
    <tabColor theme="0" tint="-0.249977111117893"/>
    <pageSetUpPr fitToPage="1"/>
  </sheetPr>
  <dimension ref="A3:H26"/>
  <sheetViews>
    <sheetView showGridLines="0" zoomScaleNormal="100" workbookViewId="0"/>
  </sheetViews>
  <sheetFormatPr defaultColWidth="9.21875" defaultRowHeight="13.2" x14ac:dyDescent="0.25"/>
  <cols>
    <col min="1" max="1" width="9.77734375" style="90" bestFit="1" customWidth="1"/>
    <col min="2" max="2" width="49.77734375" style="91" customWidth="1"/>
    <col min="3" max="3" width="15.77734375" style="91" customWidth="1"/>
    <col min="4" max="4" width="9.21875" style="91" customWidth="1"/>
    <col min="5" max="5" width="25.77734375" style="91" customWidth="1"/>
    <col min="6" max="7" width="9.21875" style="91"/>
    <col min="8" max="8" width="19.5546875" style="91" bestFit="1" customWidth="1"/>
    <col min="9" max="16384" width="9.21875" style="91"/>
  </cols>
  <sheetData>
    <row r="3" spans="1:8" ht="24.6" x14ac:dyDescent="0.4">
      <c r="B3" s="146" t="s">
        <v>250</v>
      </c>
      <c r="C3" s="147"/>
      <c r="D3" s="147"/>
      <c r="E3" s="148"/>
    </row>
    <row r="6" spans="1:8" ht="55.5" customHeight="1" x14ac:dyDescent="0.25">
      <c r="B6" s="92"/>
      <c r="C6" s="93" t="s">
        <v>224</v>
      </c>
      <c r="D6" s="92"/>
      <c r="E6" s="94" t="s">
        <v>225</v>
      </c>
    </row>
    <row r="7" spans="1:8" ht="13.8" x14ac:dyDescent="0.25">
      <c r="B7" s="92"/>
      <c r="C7" s="95"/>
      <c r="D7" s="95"/>
      <c r="E7" s="95"/>
      <c r="F7" s="95"/>
    </row>
    <row r="8" spans="1:8" ht="14.4" x14ac:dyDescent="0.3">
      <c r="A8" s="96"/>
      <c r="B8" s="97" t="s">
        <v>226</v>
      </c>
      <c r="C8" s="98"/>
      <c r="D8" s="99"/>
      <c r="E8" s="100"/>
      <c r="F8" s="95"/>
    </row>
    <row r="9" spans="1:8" ht="14.4" x14ac:dyDescent="0.3">
      <c r="A9" s="96"/>
      <c r="B9" s="101"/>
      <c r="C9" s="98"/>
      <c r="D9" s="99"/>
      <c r="E9" s="100"/>
      <c r="F9" s="95"/>
    </row>
    <row r="10" spans="1:8" ht="14.4" x14ac:dyDescent="0.3">
      <c r="A10" s="96"/>
      <c r="B10" s="102" t="s">
        <v>227</v>
      </c>
      <c r="C10" s="98">
        <v>40000</v>
      </c>
      <c r="D10" s="99"/>
      <c r="E10" s="100">
        <f>C10/10</f>
        <v>4000</v>
      </c>
      <c r="F10" s="95"/>
    </row>
    <row r="11" spans="1:8" ht="14.4" x14ac:dyDescent="0.3">
      <c r="A11" s="96"/>
      <c r="B11" s="102" t="s">
        <v>228</v>
      </c>
      <c r="C11" s="98">
        <v>100000</v>
      </c>
      <c r="D11" s="99"/>
      <c r="E11" s="100">
        <f>C11/10</f>
        <v>10000</v>
      </c>
      <c r="F11" s="95"/>
    </row>
    <row r="12" spans="1:8" ht="14.4" x14ac:dyDescent="0.3">
      <c r="A12" s="96"/>
      <c r="B12" s="102"/>
      <c r="C12" s="98"/>
      <c r="D12" s="99"/>
      <c r="E12" s="100"/>
      <c r="F12" s="95"/>
    </row>
    <row r="13" spans="1:8" ht="13.8" x14ac:dyDescent="0.25">
      <c r="A13" s="96"/>
      <c r="B13" s="97" t="s">
        <v>229</v>
      </c>
      <c r="C13" s="99"/>
      <c r="D13" s="99"/>
      <c r="E13" s="100"/>
      <c r="F13" s="95"/>
    </row>
    <row r="14" spans="1:8" ht="14.4" x14ac:dyDescent="0.3">
      <c r="A14" s="96"/>
      <c r="B14" s="103"/>
      <c r="C14" s="98"/>
      <c r="D14" s="99"/>
      <c r="E14" s="100"/>
      <c r="F14" s="95"/>
      <c r="H14" s="104"/>
    </row>
    <row r="15" spans="1:8" ht="14.4" x14ac:dyDescent="0.3">
      <c r="A15" s="96"/>
      <c r="B15" s="105" t="s">
        <v>230</v>
      </c>
      <c r="C15" s="98">
        <v>505000</v>
      </c>
      <c r="D15" s="99"/>
      <c r="E15" s="100">
        <f>C15/10</f>
        <v>50500</v>
      </c>
      <c r="F15" s="95"/>
      <c r="H15" s="104"/>
    </row>
    <row r="16" spans="1:8" ht="14.4" x14ac:dyDescent="0.3">
      <c r="A16" s="96"/>
      <c r="B16" s="105" t="s">
        <v>231</v>
      </c>
      <c r="C16" s="98">
        <v>1281447</v>
      </c>
      <c r="D16" s="99"/>
      <c r="E16" s="100">
        <f>C16/10</f>
        <v>128144.7</v>
      </c>
      <c r="F16" s="95"/>
      <c r="H16" s="104"/>
    </row>
    <row r="17" spans="1:8" ht="14.4" x14ac:dyDescent="0.3">
      <c r="A17" s="96"/>
      <c r="B17" s="97"/>
      <c r="C17" s="98"/>
      <c r="D17" s="99"/>
      <c r="E17" s="100"/>
      <c r="F17" s="95"/>
      <c r="H17" s="104"/>
    </row>
    <row r="18" spans="1:8" ht="13.8" x14ac:dyDescent="0.25">
      <c r="B18" s="97"/>
      <c r="C18" s="99"/>
      <c r="D18" s="99"/>
      <c r="E18" s="100"/>
      <c r="F18" s="95"/>
    </row>
    <row r="20" spans="1:8" ht="13.8" thickBot="1" x14ac:dyDescent="0.3">
      <c r="B20" s="106" t="s">
        <v>232</v>
      </c>
      <c r="C20" s="107">
        <f>SUM(C8:C19)</f>
        <v>1926447</v>
      </c>
      <c r="D20" s="106"/>
      <c r="E20" s="108">
        <f>SUM(E8:E19)</f>
        <v>192644.7</v>
      </c>
    </row>
    <row r="24" spans="1:8" x14ac:dyDescent="0.25">
      <c r="B24" s="109"/>
    </row>
    <row r="25" spans="1:8" x14ac:dyDescent="0.25">
      <c r="B25" s="109"/>
    </row>
    <row r="26" spans="1:8" x14ac:dyDescent="0.25">
      <c r="B26" s="109" t="s">
        <v>233</v>
      </c>
    </row>
  </sheetData>
  <mergeCells count="1">
    <mergeCell ref="B3:E3"/>
  </mergeCells>
  <pageMargins left="0.25" right="0.25" top="0.75" bottom="0.75" header="0.3" footer="0.3"/>
  <pageSetup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7E430-AB8C-456D-B5C4-D0E3107CC665}">
  <sheetPr>
    <tabColor rgb="FFFFFF00"/>
    <pageSetUpPr fitToPage="1"/>
  </sheetPr>
  <dimension ref="B1:I30"/>
  <sheetViews>
    <sheetView showGridLines="0" zoomScale="90" zoomScaleNormal="90" workbookViewId="0"/>
  </sheetViews>
  <sheetFormatPr defaultColWidth="9.109375" defaultRowHeight="14.4" x14ac:dyDescent="0.3"/>
  <cols>
    <col min="1" max="1" width="9.109375" style="110"/>
    <col min="2" max="2" width="43.33203125" style="110" customWidth="1"/>
    <col min="3" max="4" width="21.77734375" style="110" customWidth="1"/>
    <col min="5" max="5" width="8.88671875" style="110" customWidth="1"/>
    <col min="6" max="8" width="21.77734375" style="110" customWidth="1"/>
    <col min="9" max="16384" width="9.109375" style="110"/>
  </cols>
  <sheetData>
    <row r="1" spans="2:8" ht="30" customHeight="1" x14ac:dyDescent="0.3">
      <c r="B1" s="149" t="s">
        <v>234</v>
      </c>
      <c r="C1" s="149"/>
      <c r="D1" s="149"/>
      <c r="E1" s="149"/>
      <c r="F1" s="149"/>
      <c r="G1" s="149"/>
      <c r="H1" s="149"/>
    </row>
    <row r="2" spans="2:8" ht="30" customHeight="1" thickBot="1" x14ac:dyDescent="0.35">
      <c r="B2" s="150"/>
      <c r="C2" s="150"/>
      <c r="D2" s="150"/>
      <c r="E2" s="150"/>
      <c r="F2" s="150"/>
      <c r="G2" s="150"/>
      <c r="H2" s="150"/>
    </row>
    <row r="3" spans="2:8" ht="15" customHeight="1" x14ac:dyDescent="0.3"/>
    <row r="4" spans="2:8" ht="15" hidden="1" customHeight="1" x14ac:dyDescent="0.3"/>
    <row r="5" spans="2:8" ht="15" customHeight="1" x14ac:dyDescent="0.3">
      <c r="B5" s="151" t="s">
        <v>273</v>
      </c>
      <c r="C5" s="152"/>
      <c r="D5" s="152"/>
      <c r="E5" s="152"/>
      <c r="F5" s="152"/>
      <c r="G5" s="152"/>
    </row>
    <row r="6" spans="2:8" ht="15" customHeight="1" x14ac:dyDescent="0.3">
      <c r="B6" s="152"/>
      <c r="C6" s="152"/>
      <c r="D6" s="152"/>
      <c r="E6" s="152"/>
      <c r="F6" s="152"/>
      <c r="G6" s="152"/>
    </row>
    <row r="7" spans="2:8" ht="15" customHeight="1" x14ac:dyDescent="0.3">
      <c r="B7" s="152"/>
      <c r="C7" s="152"/>
      <c r="D7" s="152"/>
      <c r="E7" s="152"/>
      <c r="F7" s="152"/>
      <c r="G7" s="152"/>
    </row>
    <row r="8" spans="2:8" ht="15" customHeight="1" x14ac:dyDescent="0.3">
      <c r="B8" s="152"/>
      <c r="C8" s="152"/>
      <c r="D8" s="152"/>
      <c r="E8" s="152"/>
      <c r="F8" s="152"/>
      <c r="G8" s="152"/>
    </row>
    <row r="9" spans="2:8" ht="15" customHeight="1" x14ac:dyDescent="0.3">
      <c r="B9" s="152"/>
      <c r="C9" s="152"/>
      <c r="D9" s="152"/>
      <c r="E9" s="152"/>
      <c r="F9" s="152"/>
      <c r="G9" s="152"/>
    </row>
    <row r="10" spans="2:8" ht="15" customHeight="1" x14ac:dyDescent="0.3">
      <c r="B10" s="152"/>
      <c r="C10" s="152"/>
      <c r="D10" s="152"/>
      <c r="E10" s="152"/>
      <c r="F10" s="152"/>
      <c r="G10" s="152"/>
    </row>
    <row r="11" spans="2:8" ht="15" customHeight="1" x14ac:dyDescent="0.3">
      <c r="B11" s="152"/>
      <c r="C11" s="152"/>
      <c r="D11" s="152"/>
      <c r="E11" s="152"/>
      <c r="F11" s="152"/>
      <c r="G11" s="152"/>
    </row>
    <row r="12" spans="2:8" ht="15" customHeight="1" x14ac:dyDescent="0.3">
      <c r="B12" s="152"/>
      <c r="C12" s="152"/>
      <c r="D12" s="152"/>
      <c r="E12" s="152"/>
      <c r="F12" s="152"/>
      <c r="G12" s="152"/>
    </row>
    <row r="13" spans="2:8" ht="15" customHeight="1" x14ac:dyDescent="0.3"/>
    <row r="14" spans="2:8" ht="28.5" hidden="1" customHeight="1" x14ac:dyDescent="0.3"/>
    <row r="15" spans="2:8" ht="15" thickBot="1" x14ac:dyDescent="0.35">
      <c r="B15" s="111"/>
      <c r="D15" s="112" t="s">
        <v>235</v>
      </c>
    </row>
    <row r="16" spans="2:8" ht="20.100000000000001" customHeight="1" thickBot="1" x14ac:dyDescent="0.35">
      <c r="D16" s="113" t="s">
        <v>236</v>
      </c>
    </row>
    <row r="17" spans="2:9" ht="20.100000000000001" customHeight="1" x14ac:dyDescent="0.3">
      <c r="D17" s="114"/>
    </row>
    <row r="18" spans="2:9" s="116" customFormat="1" ht="20.100000000000001" customHeight="1" x14ac:dyDescent="0.3">
      <c r="B18" s="110" t="s">
        <v>237</v>
      </c>
      <c r="C18" s="110"/>
      <c r="D18" s="115">
        <f>(64246000)/1000</f>
        <v>64246</v>
      </c>
      <c r="E18" s="110"/>
      <c r="F18" s="110"/>
      <c r="G18" s="110"/>
      <c r="H18" s="110"/>
      <c r="I18" s="110"/>
    </row>
    <row r="19" spans="2:9" ht="20.100000000000001" customHeight="1" x14ac:dyDescent="0.3">
      <c r="F19" s="110" t="s">
        <v>215</v>
      </c>
    </row>
    <row r="20" spans="2:9" ht="20.100000000000001" customHeight="1" x14ac:dyDescent="0.3">
      <c r="B20" s="116" t="s">
        <v>238</v>
      </c>
    </row>
    <row r="21" spans="2:9" ht="20.100000000000001" customHeight="1" x14ac:dyDescent="0.3">
      <c r="B21" s="117" t="s">
        <v>15</v>
      </c>
      <c r="D21" s="118">
        <f>'Total ALA'!K11/1000</f>
        <v>28123.184000000008</v>
      </c>
    </row>
    <row r="22" spans="2:9" ht="20.100000000000001" customHeight="1" x14ac:dyDescent="0.3">
      <c r="B22" s="117" t="s">
        <v>239</v>
      </c>
      <c r="D22" s="118">
        <f>'Total ALA'!K12/1000</f>
        <v>14320.301000000007</v>
      </c>
    </row>
    <row r="23" spans="2:9" ht="20.100000000000001" customHeight="1" x14ac:dyDescent="0.3">
      <c r="B23" s="117" t="s">
        <v>240</v>
      </c>
      <c r="D23" s="118">
        <f>'Total ALA'!K13/1000</f>
        <v>567.03300000000013</v>
      </c>
    </row>
    <row r="24" spans="2:9" ht="20.100000000000001" customHeight="1" x14ac:dyDescent="0.3">
      <c r="B24" s="117" t="s">
        <v>241</v>
      </c>
      <c r="D24" s="118">
        <f>'Total ALA'!K14/1000</f>
        <v>7531.5400000000091</v>
      </c>
    </row>
    <row r="25" spans="2:9" ht="20.100000000000001" customHeight="1" x14ac:dyDescent="0.3">
      <c r="B25" s="117" t="s">
        <v>242</v>
      </c>
      <c r="D25" s="119">
        <f>'Total ALA'!K36/1000</f>
        <v>573.17700000000025</v>
      </c>
      <c r="F25" s="120"/>
    </row>
    <row r="26" spans="2:9" s="116" customFormat="1" ht="20.100000000000001" customHeight="1" x14ac:dyDescent="0.3">
      <c r="B26" s="121" t="s">
        <v>243</v>
      </c>
      <c r="C26" s="110"/>
      <c r="D26" s="122">
        <f>SUM(D21:D25)</f>
        <v>51115.23500000003</v>
      </c>
      <c r="E26" s="110"/>
      <c r="F26" s="110"/>
      <c r="G26" s="110"/>
      <c r="H26" s="110"/>
      <c r="I26" s="110"/>
    </row>
    <row r="27" spans="2:9" s="116" customFormat="1" ht="20.100000000000001" customHeight="1" x14ac:dyDescent="0.3">
      <c r="C27" s="110"/>
      <c r="D27" s="110"/>
      <c r="E27" s="110"/>
      <c r="F27" s="110"/>
      <c r="G27" s="110"/>
      <c r="H27" s="110"/>
      <c r="I27" s="110"/>
    </row>
    <row r="28" spans="2:9" s="116" customFormat="1" ht="20.100000000000001" customHeight="1" thickBot="1" x14ac:dyDescent="0.35">
      <c r="B28" s="123" t="s">
        <v>244</v>
      </c>
      <c r="C28" s="110"/>
      <c r="D28" s="124">
        <f>D18+D26</f>
        <v>115361.23500000003</v>
      </c>
      <c r="E28" s="110"/>
      <c r="F28" s="110"/>
      <c r="G28" s="110"/>
      <c r="H28" s="110"/>
      <c r="I28" s="110"/>
    </row>
    <row r="29" spans="2:9" ht="15.75" customHeight="1" thickTop="1" x14ac:dyDescent="0.3"/>
    <row r="30" spans="2:9" x14ac:dyDescent="0.3">
      <c r="F30" s="110" t="s">
        <v>215</v>
      </c>
    </row>
  </sheetData>
  <mergeCells count="2">
    <mergeCell ref="B1:H2"/>
    <mergeCell ref="B5:G12"/>
  </mergeCells>
  <printOptions horizontalCentered="1" verticalCentered="1"/>
  <pageMargins left="0.25" right="0.25" top="0.75" bottom="0.75" header="0.3" footer="0.3"/>
  <pageSetup scale="74"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F704-CD3D-451F-8DC7-45D5F48FB8DA}">
  <sheetPr>
    <tabColor rgb="FFFFCCFF"/>
  </sheetPr>
  <dimension ref="D2:F19"/>
  <sheetViews>
    <sheetView showGridLines="0" showRowColHeaders="0" workbookViewId="0"/>
  </sheetViews>
  <sheetFormatPr defaultRowHeight="13.2" x14ac:dyDescent="0.25"/>
  <cols>
    <col min="1" max="4" width="8.88671875" style="79"/>
    <col min="5" max="5" width="61.21875" style="79" bestFit="1" customWidth="1"/>
    <col min="6" max="16384" width="8.88671875" style="79"/>
  </cols>
  <sheetData>
    <row r="2" spans="4:6" ht="15.6" x14ac:dyDescent="0.3">
      <c r="E2" s="80"/>
    </row>
    <row r="3" spans="4:6" ht="15.6" x14ac:dyDescent="0.3">
      <c r="E3" s="80"/>
    </row>
    <row r="9" spans="4:6" ht="28.2" x14ac:dyDescent="0.5">
      <c r="E9" s="82" t="s">
        <v>217</v>
      </c>
    </row>
    <row r="10" spans="4:6" ht="20.399999999999999" x14ac:dyDescent="0.35">
      <c r="E10" s="83"/>
    </row>
    <row r="11" spans="4:6" ht="21" x14ac:dyDescent="0.4">
      <c r="D11" s="145" t="s">
        <v>219</v>
      </c>
      <c r="E11" s="145"/>
      <c r="F11" s="145"/>
    </row>
    <row r="12" spans="4:6" ht="20.399999999999999" x14ac:dyDescent="0.35">
      <c r="E12" s="83"/>
    </row>
    <row r="13" spans="4:6" ht="20.399999999999999" x14ac:dyDescent="0.35">
      <c r="D13" s="88" t="s">
        <v>220</v>
      </c>
      <c r="E13" s="83"/>
    </row>
    <row r="14" spans="4:6" ht="20.399999999999999" x14ac:dyDescent="0.35">
      <c r="D14" s="88" t="s">
        <v>221</v>
      </c>
      <c r="E14" s="86"/>
    </row>
    <row r="15" spans="4:6" ht="17.399999999999999" x14ac:dyDescent="0.3">
      <c r="D15" s="88" t="s">
        <v>222</v>
      </c>
    </row>
    <row r="16" spans="4:6" ht="17.399999999999999" x14ac:dyDescent="0.3">
      <c r="D16" s="88" t="s">
        <v>223</v>
      </c>
      <c r="E16" s="89"/>
    </row>
    <row r="19" spans="5:5" x14ac:dyDescent="0.25">
      <c r="E19" s="89"/>
    </row>
  </sheetData>
  <mergeCells count="1">
    <mergeCell ref="D11:F1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619EB-0D1F-477B-991D-EF2003B1327C}">
  <sheetPr>
    <pageSetUpPr fitToPage="1"/>
  </sheetPr>
  <dimension ref="A1:U41"/>
  <sheetViews>
    <sheetView showGridLines="0" workbookViewId="0">
      <pane xSplit="6" ySplit="6" topLeftCell="G7" activePane="bottomRight" state="frozen"/>
      <selection pane="topRight" activeCell="G1" sqref="G1"/>
      <selection pane="bottomLeft" activeCell="A7" sqref="A7"/>
      <selection pane="bottomRight" activeCell="G7" sqref="G7"/>
    </sheetView>
  </sheetViews>
  <sheetFormatPr defaultColWidth="10" defaultRowHeight="14.25" customHeight="1" x14ac:dyDescent="0.25"/>
  <cols>
    <col min="1" max="1" width="7.109375" style="17" customWidth="1"/>
    <col min="2" max="5" width="14.33203125" style="17" hidden="1" customWidth="1"/>
    <col min="6" max="6" width="36.44140625" style="17" customWidth="1"/>
    <col min="7" max="12" width="14.33203125" style="17" customWidth="1"/>
    <col min="13" max="14" width="10.5546875" style="17" bestFit="1" customWidth="1"/>
    <col min="15" max="16" width="10.109375" style="17" bestFit="1" customWidth="1"/>
    <col min="17" max="17" width="13" style="17" bestFit="1" customWidth="1"/>
    <col min="18" max="21" width="10.109375" style="17" bestFit="1" customWidth="1"/>
    <col min="22" max="16384" width="10" style="17"/>
  </cols>
  <sheetData>
    <row r="1" spans="1:11" ht="14.25" customHeight="1" x14ac:dyDescent="0.25">
      <c r="A1" s="1"/>
      <c r="B1" s="2"/>
      <c r="C1" s="2"/>
      <c r="D1" s="2"/>
      <c r="E1" s="2"/>
      <c r="F1" s="3"/>
      <c r="G1" s="4"/>
      <c r="H1" s="4"/>
      <c r="I1" s="5"/>
      <c r="J1" s="5"/>
      <c r="K1" s="5"/>
    </row>
    <row r="2" spans="1:11" ht="19.5" customHeight="1" x14ac:dyDescent="0.25">
      <c r="A2" s="1"/>
      <c r="B2" s="2"/>
      <c r="C2" s="2"/>
      <c r="D2" s="2"/>
      <c r="E2" s="2"/>
      <c r="F2" s="6" t="s">
        <v>0</v>
      </c>
      <c r="G2" s="7"/>
      <c r="H2" s="7"/>
      <c r="I2" s="8"/>
      <c r="J2" s="8"/>
      <c r="K2" s="8"/>
    </row>
    <row r="3" spans="1:11" ht="19.5" customHeight="1" x14ac:dyDescent="0.25">
      <c r="A3" s="1"/>
      <c r="B3" s="2"/>
      <c r="C3" s="2"/>
      <c r="D3" s="2"/>
      <c r="E3" s="2"/>
      <c r="F3" s="6" t="s">
        <v>1</v>
      </c>
      <c r="G3" s="7"/>
      <c r="H3" s="7"/>
      <c r="I3" s="8"/>
      <c r="J3" s="8"/>
      <c r="K3" s="8"/>
    </row>
    <row r="4" spans="1:11" ht="21.75" customHeight="1" x14ac:dyDescent="0.25">
      <c r="A4" s="1"/>
      <c r="B4" s="9"/>
      <c r="C4" s="9"/>
      <c r="D4" s="9"/>
      <c r="E4" s="2"/>
      <c r="F4" s="1"/>
      <c r="G4" s="10" t="str">
        <f>G5&amp;" "&amp;G6</f>
        <v>2021 Actual</v>
      </c>
      <c r="H4" s="10" t="str">
        <f>H5&amp;" "&amp;H6</f>
        <v>2022 Actual</v>
      </c>
      <c r="I4" s="10" t="str">
        <f>I5&amp;" "&amp;I6</f>
        <v>March 2023 Actual</v>
      </c>
      <c r="J4" s="10" t="str">
        <f>J5&amp;" "&amp;J6</f>
        <v>2023 Budget</v>
      </c>
      <c r="K4" s="10" t="str">
        <f>K5&amp;" "&amp;K6</f>
        <v>2024 Budget</v>
      </c>
    </row>
    <row r="5" spans="1:11" ht="14.25" hidden="1" customHeight="1" x14ac:dyDescent="0.25">
      <c r="A5" s="1"/>
      <c r="B5" s="9"/>
      <c r="C5" s="9"/>
      <c r="D5" s="9"/>
      <c r="E5" s="2"/>
      <c r="F5" s="2"/>
      <c r="G5" s="11" t="s">
        <v>2</v>
      </c>
      <c r="H5" s="11" t="s">
        <v>3</v>
      </c>
      <c r="I5" s="11" t="s">
        <v>4</v>
      </c>
      <c r="J5" s="11" t="s">
        <v>5</v>
      </c>
      <c r="K5" s="11" t="s">
        <v>6</v>
      </c>
    </row>
    <row r="6" spans="1:11" ht="14.25" hidden="1" customHeight="1" x14ac:dyDescent="0.25">
      <c r="A6" s="1"/>
      <c r="B6" s="12"/>
      <c r="C6" s="12"/>
      <c r="D6" s="12"/>
      <c r="E6" s="2"/>
      <c r="F6" s="2"/>
      <c r="G6" s="11" t="s">
        <v>7</v>
      </c>
      <c r="H6" s="11" t="s">
        <v>7</v>
      </c>
      <c r="I6" s="11" t="s">
        <v>7</v>
      </c>
      <c r="J6" s="11" t="s">
        <v>8</v>
      </c>
      <c r="K6" s="11" t="s">
        <v>8</v>
      </c>
    </row>
    <row r="7" spans="1:11" ht="14.25" customHeight="1" x14ac:dyDescent="0.3">
      <c r="A7" s="1"/>
      <c r="B7" s="9"/>
      <c r="C7" s="9"/>
      <c r="D7" s="9"/>
      <c r="E7" s="2"/>
      <c r="F7" s="143" t="s">
        <v>235</v>
      </c>
      <c r="G7" s="13"/>
      <c r="H7" s="13"/>
      <c r="I7" s="14"/>
      <c r="J7" s="14"/>
      <c r="K7" s="14"/>
    </row>
    <row r="8" spans="1:11" ht="14.25" customHeight="1" x14ac:dyDescent="0.25">
      <c r="A8" s="1"/>
      <c r="B8" s="2"/>
      <c r="C8" s="2"/>
      <c r="D8" s="15"/>
      <c r="E8" s="2"/>
      <c r="F8" s="16" t="s">
        <v>9</v>
      </c>
      <c r="G8" s="4"/>
      <c r="H8" s="4"/>
      <c r="I8" s="5"/>
      <c r="J8" s="5"/>
      <c r="K8" s="5"/>
    </row>
    <row r="9" spans="1:11" ht="14.25" hidden="1" customHeight="1" x14ac:dyDescent="0.25">
      <c r="A9" s="1"/>
      <c r="B9" s="2"/>
      <c r="C9" s="2" t="s">
        <v>10</v>
      </c>
      <c r="D9" s="2" t="s">
        <v>11</v>
      </c>
      <c r="E9" s="2" t="s">
        <v>12</v>
      </c>
      <c r="F9" s="2" t="s">
        <v>13</v>
      </c>
      <c r="G9" s="11">
        <v>25715821.680000007</v>
      </c>
      <c r="H9" s="11">
        <v>28997599.190000005</v>
      </c>
      <c r="I9" s="11">
        <v>16502369.399999999</v>
      </c>
      <c r="J9" s="11">
        <v>28126068.559999991</v>
      </c>
      <c r="K9" s="11">
        <v>28123184.000000007</v>
      </c>
    </row>
    <row r="10" spans="1:11" ht="14.25" hidden="1" customHeight="1" x14ac:dyDescent="0.25">
      <c r="A10" s="1"/>
      <c r="B10" s="2"/>
      <c r="C10" s="2"/>
      <c r="D10" s="2"/>
      <c r="E10" s="2"/>
      <c r="F10" s="2" t="s">
        <v>14</v>
      </c>
      <c r="G10" s="11">
        <v>1500000</v>
      </c>
      <c r="H10" s="11">
        <v>1500000</v>
      </c>
      <c r="I10" s="11">
        <v>0</v>
      </c>
      <c r="J10" s="11">
        <v>0</v>
      </c>
      <c r="K10" s="11">
        <v>0</v>
      </c>
    </row>
    <row r="11" spans="1:11" ht="14.25" customHeight="1" x14ac:dyDescent="0.25">
      <c r="A11" s="1"/>
      <c r="B11" s="2"/>
      <c r="C11" s="2"/>
      <c r="D11" s="2"/>
      <c r="E11" s="2"/>
      <c r="F11" s="3" t="s">
        <v>15</v>
      </c>
      <c r="G11" s="126">
        <f>G9+G10</f>
        <v>27215821.680000007</v>
      </c>
      <c r="H11" s="126">
        <f>H9+H10</f>
        <v>30497599.190000005</v>
      </c>
      <c r="I11" s="126">
        <f>I9+I10</f>
        <v>16502369.399999999</v>
      </c>
      <c r="J11" s="126">
        <f>J9+J10</f>
        <v>28126068.559999991</v>
      </c>
      <c r="K11" s="126">
        <f>K9+K10</f>
        <v>28123184.000000007</v>
      </c>
    </row>
    <row r="12" spans="1:11" ht="14.25" customHeight="1" x14ac:dyDescent="0.25">
      <c r="A12" s="1"/>
      <c r="B12" s="2"/>
      <c r="C12" s="2" t="s">
        <v>10</v>
      </c>
      <c r="D12" s="2" t="s">
        <v>16</v>
      </c>
      <c r="E12" s="2" t="s">
        <v>12</v>
      </c>
      <c r="F12" s="3" t="s">
        <v>17</v>
      </c>
      <c r="G12" s="126">
        <v>10773745.500000002</v>
      </c>
      <c r="H12" s="126">
        <v>13508371.469999999</v>
      </c>
      <c r="I12" s="126">
        <v>7249378.29</v>
      </c>
      <c r="J12" s="126">
        <v>11975436.999999998</v>
      </c>
      <c r="K12" s="126">
        <v>14320301.000000007</v>
      </c>
    </row>
    <row r="13" spans="1:11" ht="14.25" customHeight="1" x14ac:dyDescent="0.25">
      <c r="A13" s="1"/>
      <c r="B13" s="2"/>
      <c r="C13" s="2" t="s">
        <v>10</v>
      </c>
      <c r="D13" s="2" t="s">
        <v>18</v>
      </c>
      <c r="E13" s="2" t="s">
        <v>12</v>
      </c>
      <c r="F13" s="3" t="s">
        <v>19</v>
      </c>
      <c r="G13" s="126">
        <v>625655.41</v>
      </c>
      <c r="H13" s="126">
        <v>665845.57999999984</v>
      </c>
      <c r="I13" s="126">
        <v>293927.53999999998</v>
      </c>
      <c r="J13" s="126">
        <v>564012.99999999977</v>
      </c>
      <c r="K13" s="126">
        <v>567033.00000000012</v>
      </c>
    </row>
    <row r="14" spans="1:11" ht="14.25" customHeight="1" x14ac:dyDescent="0.25">
      <c r="A14" s="1"/>
      <c r="B14" s="2"/>
      <c r="C14" s="2" t="s">
        <v>10</v>
      </c>
      <c r="D14" s="2" t="s">
        <v>20</v>
      </c>
      <c r="E14" s="2" t="s">
        <v>12</v>
      </c>
      <c r="F14" s="3" t="s">
        <v>21</v>
      </c>
      <c r="G14" s="126">
        <v>3339777.3000000007</v>
      </c>
      <c r="H14" s="126">
        <v>12441155.800000001</v>
      </c>
      <c r="I14" s="126">
        <v>9627272.4000000004</v>
      </c>
      <c r="J14" s="126">
        <v>8750172.8017441221</v>
      </c>
      <c r="K14" s="126">
        <v>7531540.0000000093</v>
      </c>
    </row>
    <row r="15" spans="1:11" ht="14.25" hidden="1" customHeight="1" x14ac:dyDescent="0.25">
      <c r="A15" s="1"/>
      <c r="B15" s="2"/>
      <c r="C15" s="12"/>
      <c r="D15" s="12"/>
      <c r="E15" s="2"/>
      <c r="F15" s="3"/>
      <c r="G15" s="126"/>
      <c r="H15" s="126"/>
      <c r="I15" s="126"/>
      <c r="J15" s="126"/>
      <c r="K15" s="126"/>
    </row>
    <row r="16" spans="1:11" ht="14.25" customHeight="1" thickBot="1" x14ac:dyDescent="0.3">
      <c r="A16" s="1"/>
      <c r="B16" s="12"/>
      <c r="C16" s="2"/>
      <c r="D16" s="2"/>
      <c r="E16" s="2"/>
      <c r="F16" s="16" t="s">
        <v>22</v>
      </c>
      <c r="G16" s="140">
        <f>SUM(G11:G15)</f>
        <v>41954999.890000001</v>
      </c>
      <c r="H16" s="140">
        <f>SUM(H11:H15)</f>
        <v>57112972.040000007</v>
      </c>
      <c r="I16" s="140">
        <f>SUM(I11:I15)</f>
        <v>33672947.629999995</v>
      </c>
      <c r="J16" s="140">
        <f>SUM(J11:J15)</f>
        <v>49415691.361744106</v>
      </c>
      <c r="K16" s="140">
        <f>SUM(K11:K15)</f>
        <v>50542058.000000022</v>
      </c>
    </row>
    <row r="17" spans="1:21" ht="14.25" customHeight="1" x14ac:dyDescent="0.25">
      <c r="A17" s="1"/>
      <c r="B17" s="12"/>
      <c r="C17" s="2"/>
      <c r="D17" s="2"/>
      <c r="E17" s="2"/>
      <c r="F17" s="3"/>
      <c r="G17" s="126"/>
      <c r="H17" s="126"/>
      <c r="I17" s="126"/>
      <c r="J17" s="126"/>
      <c r="K17" s="126"/>
    </row>
    <row r="18" spans="1:21" ht="14.25" customHeight="1" x14ac:dyDescent="0.25">
      <c r="A18" s="1"/>
      <c r="B18" s="2"/>
      <c r="C18" s="2"/>
      <c r="D18" s="2"/>
      <c r="E18" s="2"/>
      <c r="F18" s="16" t="s">
        <v>23</v>
      </c>
      <c r="G18" s="126"/>
      <c r="H18" s="126"/>
      <c r="I18" s="126"/>
      <c r="J18" s="126"/>
      <c r="K18" s="126"/>
    </row>
    <row r="19" spans="1:21" ht="14.25" hidden="1" customHeight="1" x14ac:dyDescent="0.25">
      <c r="A19" s="1"/>
      <c r="B19" s="2"/>
      <c r="C19" s="2" t="s">
        <v>24</v>
      </c>
      <c r="D19" s="2" t="s">
        <v>11</v>
      </c>
      <c r="E19" s="2" t="s">
        <v>12</v>
      </c>
      <c r="F19" s="2" t="s">
        <v>25</v>
      </c>
      <c r="G19" s="133">
        <v>25853214.430000003</v>
      </c>
      <c r="H19" s="133">
        <v>29960076.290000003</v>
      </c>
      <c r="I19" s="133">
        <v>15459000</v>
      </c>
      <c r="J19" s="133">
        <v>28519571.810533408</v>
      </c>
      <c r="K19" s="133">
        <v>28465926.059093509</v>
      </c>
    </row>
    <row r="20" spans="1:21" ht="14.25" hidden="1" customHeight="1" x14ac:dyDescent="0.25">
      <c r="A20" s="1"/>
      <c r="B20" s="2"/>
      <c r="C20" s="2" t="s">
        <v>26</v>
      </c>
      <c r="D20" s="2" t="s">
        <v>11</v>
      </c>
      <c r="E20" s="2" t="s">
        <v>27</v>
      </c>
      <c r="F20" s="2" t="s">
        <v>28</v>
      </c>
      <c r="G20" s="133">
        <v>168399.95999999996</v>
      </c>
      <c r="H20" s="133">
        <v>84200.000000000015</v>
      </c>
      <c r="I20" s="133">
        <v>0</v>
      </c>
      <c r="J20" s="133">
        <v>0</v>
      </c>
      <c r="K20" s="133">
        <v>0</v>
      </c>
    </row>
    <row r="21" spans="1:21" ht="14.25" customHeight="1" x14ac:dyDescent="0.25">
      <c r="A21" s="1"/>
      <c r="B21" s="2"/>
      <c r="C21" s="2"/>
      <c r="D21" s="2"/>
      <c r="E21" s="2"/>
      <c r="F21" s="3" t="s">
        <v>13</v>
      </c>
      <c r="G21" s="126">
        <f>G19-G20</f>
        <v>25684814.470000003</v>
      </c>
      <c r="H21" s="126">
        <f>H19-H20</f>
        <v>29875876.290000003</v>
      </c>
      <c r="I21" s="126">
        <f>I19-I20-200</f>
        <v>15458800</v>
      </c>
      <c r="J21" s="126">
        <f>J19-J20</f>
        <v>28519571.810533408</v>
      </c>
      <c r="K21" s="126">
        <f>K19-K20</f>
        <v>28465926.059093509</v>
      </c>
    </row>
    <row r="22" spans="1:21" ht="14.25" customHeight="1" x14ac:dyDescent="0.25">
      <c r="A22" s="1"/>
      <c r="B22" s="2"/>
      <c r="C22" s="2" t="s">
        <v>24</v>
      </c>
      <c r="D22" s="2" t="s">
        <v>16</v>
      </c>
      <c r="E22" s="2" t="s">
        <v>12</v>
      </c>
      <c r="F22" s="3" t="s">
        <v>17</v>
      </c>
      <c r="G22" s="126">
        <v>8952247.8100000024</v>
      </c>
      <c r="H22" s="126">
        <v>11742915.170000002</v>
      </c>
      <c r="I22" s="126">
        <v>6679000</v>
      </c>
      <c r="J22" s="126">
        <v>11616054.651698653</v>
      </c>
      <c r="K22" s="126">
        <v>14012008.62156992</v>
      </c>
    </row>
    <row r="23" spans="1:21" ht="14.25" customHeight="1" x14ac:dyDescent="0.25">
      <c r="A23" s="1"/>
      <c r="B23" s="2"/>
      <c r="C23" s="2" t="s">
        <v>24</v>
      </c>
      <c r="D23" s="2" t="s">
        <v>18</v>
      </c>
      <c r="E23" s="2" t="s">
        <v>12</v>
      </c>
      <c r="F23" s="3" t="s">
        <v>19</v>
      </c>
      <c r="G23" s="126">
        <v>265234.01999999996</v>
      </c>
      <c r="H23" s="126">
        <v>344391.88</v>
      </c>
      <c r="I23" s="126">
        <v>120919.97000000002</v>
      </c>
      <c r="J23" s="126">
        <v>479323.41371095926</v>
      </c>
      <c r="K23" s="126">
        <v>467321.67082908103</v>
      </c>
    </row>
    <row r="24" spans="1:21" ht="14.25" customHeight="1" x14ac:dyDescent="0.25">
      <c r="A24" s="1"/>
      <c r="B24" s="2"/>
      <c r="C24" s="2" t="s">
        <v>24</v>
      </c>
      <c r="D24" s="2" t="s">
        <v>20</v>
      </c>
      <c r="E24" s="2" t="s">
        <v>12</v>
      </c>
      <c r="F24" s="3" t="s">
        <v>21</v>
      </c>
      <c r="G24" s="126">
        <v>6607727.9800000023</v>
      </c>
      <c r="H24" s="126">
        <v>6606683.1399999997</v>
      </c>
      <c r="I24" s="126">
        <v>3856190.34</v>
      </c>
      <c r="J24" s="126">
        <v>8750172.8017441239</v>
      </c>
      <c r="K24" s="126">
        <v>7531540.038026372</v>
      </c>
    </row>
    <row r="25" spans="1:21" ht="14.25" hidden="1" customHeight="1" x14ac:dyDescent="0.25">
      <c r="A25" s="1"/>
      <c r="B25" s="2"/>
      <c r="C25" s="12"/>
      <c r="D25" s="12"/>
      <c r="E25" s="2"/>
      <c r="F25" s="3"/>
      <c r="G25" s="126"/>
      <c r="H25" s="126"/>
      <c r="I25" s="126"/>
      <c r="J25" s="126"/>
      <c r="K25" s="126"/>
    </row>
    <row r="26" spans="1:21" ht="14.25" customHeight="1" thickBot="1" x14ac:dyDescent="0.3">
      <c r="A26" s="1"/>
      <c r="B26" s="2"/>
      <c r="C26" s="2"/>
      <c r="D26" s="2"/>
      <c r="E26" s="2"/>
      <c r="F26" s="16" t="s">
        <v>29</v>
      </c>
      <c r="G26" s="140">
        <f>SUM(G21:G25)</f>
        <v>41510024.280000009</v>
      </c>
      <c r="H26" s="140">
        <f>SUM(H21:H25)</f>
        <v>48569866.480000012</v>
      </c>
      <c r="I26" s="140">
        <f>SUM(I21:I25)</f>
        <v>26114910.309999999</v>
      </c>
      <c r="J26" s="140">
        <f>SUM(J21:J25)</f>
        <v>49365122.677687146</v>
      </c>
      <c r="K26" s="140">
        <f>SUM(K21:K25)</f>
        <v>50476796.389518879</v>
      </c>
    </row>
    <row r="27" spans="1:21" ht="14.25" customHeight="1" x14ac:dyDescent="0.25">
      <c r="A27" s="1"/>
      <c r="B27" s="2"/>
      <c r="C27" s="2"/>
      <c r="D27" s="2"/>
      <c r="E27" s="2"/>
      <c r="F27" s="3"/>
      <c r="G27" s="126"/>
      <c r="H27" s="126"/>
      <c r="I27" s="126"/>
      <c r="J27" s="126"/>
      <c r="K27" s="126"/>
    </row>
    <row r="28" spans="1:21" ht="14.25" customHeight="1" x14ac:dyDescent="0.25">
      <c r="A28" s="1"/>
      <c r="B28" s="2"/>
      <c r="C28" s="2"/>
      <c r="D28" s="2"/>
      <c r="E28" s="2"/>
      <c r="F28" s="16" t="s">
        <v>30</v>
      </c>
      <c r="G28" s="126"/>
      <c r="H28" s="126"/>
      <c r="I28" s="126"/>
      <c r="J28" s="126"/>
      <c r="K28" s="126"/>
    </row>
    <row r="29" spans="1:21" ht="14.25" customHeight="1" x14ac:dyDescent="0.25">
      <c r="A29" s="1"/>
      <c r="B29" s="2"/>
      <c r="C29" s="2"/>
      <c r="D29" s="2"/>
      <c r="E29" s="2"/>
      <c r="F29" s="3" t="s">
        <v>13</v>
      </c>
      <c r="G29" s="126">
        <f t="shared" ref="G29:K32" si="0">G11-G21</f>
        <v>1531007.2100000046</v>
      </c>
      <c r="H29" s="126">
        <f t="shared" si="0"/>
        <v>621722.90000000224</v>
      </c>
      <c r="I29" s="126">
        <f t="shared" si="0"/>
        <v>1043569.3999999985</v>
      </c>
      <c r="J29" s="126">
        <f t="shared" si="0"/>
        <v>-393503.25053341687</v>
      </c>
      <c r="K29" s="126">
        <f t="shared" si="0"/>
        <v>-342742.05909350142</v>
      </c>
      <c r="L29" s="125"/>
      <c r="M29" s="125"/>
      <c r="N29" s="125"/>
      <c r="O29" s="125"/>
      <c r="P29" s="125"/>
      <c r="Q29" s="125"/>
      <c r="R29" s="125"/>
      <c r="S29" s="125"/>
      <c r="T29" s="125"/>
      <c r="U29" s="125"/>
    </row>
    <row r="30" spans="1:21" ht="14.25" customHeight="1" x14ac:dyDescent="0.25">
      <c r="A30" s="1"/>
      <c r="B30" s="2"/>
      <c r="C30" s="2"/>
      <c r="D30" s="2"/>
      <c r="E30" s="2"/>
      <c r="F30" s="3" t="s">
        <v>17</v>
      </c>
      <c r="G30" s="126">
        <f t="shared" si="0"/>
        <v>1821497.6899999995</v>
      </c>
      <c r="H30" s="126">
        <f t="shared" si="0"/>
        <v>1765456.299999997</v>
      </c>
      <c r="I30" s="126">
        <f t="shared" si="0"/>
        <v>570378.29</v>
      </c>
      <c r="J30" s="126">
        <f t="shared" si="0"/>
        <v>359382.34830134548</v>
      </c>
      <c r="K30" s="126">
        <f t="shared" si="0"/>
        <v>308292.37843008712</v>
      </c>
      <c r="L30" s="125"/>
      <c r="M30" s="125"/>
      <c r="N30" s="125"/>
      <c r="O30" s="125"/>
      <c r="P30" s="125"/>
      <c r="Q30" s="125"/>
      <c r="R30" s="125"/>
      <c r="S30" s="125"/>
      <c r="T30" s="125"/>
      <c r="U30" s="125"/>
    </row>
    <row r="31" spans="1:21" ht="14.25" customHeight="1" x14ac:dyDescent="0.25">
      <c r="A31" s="1"/>
      <c r="B31" s="2"/>
      <c r="C31" s="2"/>
      <c r="D31" s="2"/>
      <c r="E31" s="2"/>
      <c r="F31" s="3" t="s">
        <v>19</v>
      </c>
      <c r="G31" s="126">
        <f t="shared" si="0"/>
        <v>360421.39000000007</v>
      </c>
      <c r="H31" s="126">
        <f t="shared" si="0"/>
        <v>321453.69999999984</v>
      </c>
      <c r="I31" s="126">
        <f t="shared" si="0"/>
        <v>173007.56999999995</v>
      </c>
      <c r="J31" s="126">
        <f t="shared" si="0"/>
        <v>84689.586289040511</v>
      </c>
      <c r="K31" s="126">
        <f t="shared" si="0"/>
        <v>99711.329170919082</v>
      </c>
      <c r="L31" s="125"/>
      <c r="M31" s="125"/>
      <c r="N31" s="125"/>
      <c r="O31" s="125"/>
      <c r="P31" s="125"/>
      <c r="Q31" s="125"/>
      <c r="R31" s="125"/>
      <c r="S31" s="125"/>
      <c r="T31" s="125"/>
      <c r="U31" s="125"/>
    </row>
    <row r="32" spans="1:21" ht="14.25" customHeight="1" x14ac:dyDescent="0.25">
      <c r="A32" s="1"/>
      <c r="B32" s="2"/>
      <c r="C32" s="2"/>
      <c r="D32" s="2"/>
      <c r="E32" s="2"/>
      <c r="F32" s="3" t="s">
        <v>21</v>
      </c>
      <c r="G32" s="126">
        <f t="shared" si="0"/>
        <v>-3267950.6800000016</v>
      </c>
      <c r="H32" s="126">
        <f t="shared" si="0"/>
        <v>5834472.6600000011</v>
      </c>
      <c r="I32" s="126">
        <f t="shared" si="0"/>
        <v>5771082.0600000005</v>
      </c>
      <c r="J32" s="126">
        <f t="shared" si="0"/>
        <v>0</v>
      </c>
      <c r="K32" s="126">
        <f t="shared" si="0"/>
        <v>-3.8026362657546997E-2</v>
      </c>
    </row>
    <row r="33" spans="1:11" ht="14.25" hidden="1" customHeight="1" x14ac:dyDescent="0.25">
      <c r="A33" s="1"/>
      <c r="B33" s="2"/>
      <c r="C33" s="12"/>
      <c r="D33" s="12"/>
      <c r="E33" s="2"/>
      <c r="F33" s="3"/>
      <c r="G33" s="126"/>
      <c r="H33" s="126"/>
      <c r="I33" s="126"/>
      <c r="J33" s="126"/>
      <c r="K33" s="126"/>
    </row>
    <row r="34" spans="1:11" ht="14.25" customHeight="1" thickBot="1" x14ac:dyDescent="0.3">
      <c r="A34" s="1"/>
      <c r="B34" s="2"/>
      <c r="C34" s="2"/>
      <c r="D34" s="2"/>
      <c r="E34" s="2"/>
      <c r="F34" s="16" t="s">
        <v>31</v>
      </c>
      <c r="G34" s="140">
        <f>SUM(G29:G33)</f>
        <v>444975.61000000266</v>
      </c>
      <c r="H34" s="140">
        <f>SUM(H29:H33)</f>
        <v>8543105.5600000005</v>
      </c>
      <c r="I34" s="140">
        <f>SUM(I29:I33)</f>
        <v>7558037.3199999984</v>
      </c>
      <c r="J34" s="140">
        <f>SUM(J29:J33)</f>
        <v>50568.684056969127</v>
      </c>
      <c r="K34" s="140">
        <f>SUM(K29:K33)</f>
        <v>65261.610481142125</v>
      </c>
    </row>
    <row r="35" spans="1:11" ht="14.25" customHeight="1" x14ac:dyDescent="0.25">
      <c r="A35" s="1"/>
      <c r="B35" s="2"/>
      <c r="C35" s="2"/>
      <c r="D35" s="2"/>
      <c r="E35" s="2"/>
      <c r="F35" s="3"/>
      <c r="G35" s="126"/>
      <c r="H35" s="126"/>
      <c r="I35" s="126"/>
      <c r="J35" s="126"/>
      <c r="K35" s="126"/>
    </row>
    <row r="36" spans="1:11" ht="14.25" hidden="1" customHeight="1" x14ac:dyDescent="0.25">
      <c r="A36" s="1"/>
      <c r="B36" s="2"/>
      <c r="C36" s="2" t="s">
        <v>10</v>
      </c>
      <c r="D36" s="2" t="s">
        <v>32</v>
      </c>
      <c r="E36" s="2" t="s">
        <v>12</v>
      </c>
      <c r="F36" s="2" t="s">
        <v>33</v>
      </c>
      <c r="G36" s="133">
        <v>1717763.08</v>
      </c>
      <c r="H36" s="133">
        <v>2037529.9700000002</v>
      </c>
      <c r="I36" s="133">
        <v>1197011.03</v>
      </c>
      <c r="J36" s="133">
        <v>33471.999999999498</v>
      </c>
      <c r="K36" s="133">
        <v>573177.00000000023</v>
      </c>
    </row>
    <row r="37" spans="1:11" ht="14.25" hidden="1" customHeight="1" x14ac:dyDescent="0.25">
      <c r="A37" s="1"/>
      <c r="B37" s="2"/>
      <c r="C37" s="2" t="s">
        <v>24</v>
      </c>
      <c r="D37" s="2" t="s">
        <v>32</v>
      </c>
      <c r="E37" s="2" t="s">
        <v>12</v>
      </c>
      <c r="F37" s="2" t="s">
        <v>34</v>
      </c>
      <c r="G37" s="133">
        <v>1102968.8799999999</v>
      </c>
      <c r="H37" s="133">
        <v>1180629.2199999997</v>
      </c>
      <c r="I37" s="133">
        <v>585559.14</v>
      </c>
      <c r="J37" s="133">
        <v>2455146.0103485044</v>
      </c>
      <c r="K37" s="133">
        <v>1112252.8097950625</v>
      </c>
    </row>
    <row r="38" spans="1:11" ht="14.25" customHeight="1" x14ac:dyDescent="0.25">
      <c r="A38" s="1"/>
      <c r="F38" s="18" t="s">
        <v>35</v>
      </c>
      <c r="G38" s="136"/>
      <c r="H38" s="136"/>
      <c r="I38" s="136"/>
      <c r="J38" s="136"/>
      <c r="K38" s="136"/>
    </row>
    <row r="39" spans="1:11" ht="14.25" customHeight="1" thickBot="1" x14ac:dyDescent="0.3">
      <c r="A39" s="1"/>
      <c r="F39" s="20" t="s">
        <v>36</v>
      </c>
      <c r="G39" s="140">
        <f>G36-G37</f>
        <v>614794.20000000019</v>
      </c>
      <c r="H39" s="140">
        <f>H36-H37</f>
        <v>856900.75000000047</v>
      </c>
      <c r="I39" s="140">
        <f>I36-I37</f>
        <v>611451.89</v>
      </c>
      <c r="J39" s="140">
        <f>J36-J37</f>
        <v>-2421674.0103485049</v>
      </c>
      <c r="K39" s="140">
        <f>K36-K37</f>
        <v>-539075.80979506229</v>
      </c>
    </row>
    <row r="40" spans="1:11" ht="14.25" customHeight="1" x14ac:dyDescent="0.25">
      <c r="A40" s="1"/>
      <c r="G40" s="19"/>
      <c r="H40" s="19"/>
      <c r="I40" s="19"/>
      <c r="J40" s="19"/>
      <c r="K40" s="19"/>
    </row>
    <row r="41" spans="1:11" ht="14.25" customHeight="1" x14ac:dyDescent="0.25">
      <c r="A41" s="1"/>
      <c r="G41" s="19"/>
      <c r="H41" s="19"/>
      <c r="I41" s="19"/>
      <c r="J41" s="19"/>
      <c r="K41" s="19"/>
    </row>
  </sheetData>
  <pageMargins left="1" right="1"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0F402-F318-46C1-9D2F-F4A059A6FF61}">
  <sheetPr>
    <pageSetUpPr fitToPage="1"/>
  </sheetPr>
  <dimension ref="B1:O54"/>
  <sheetViews>
    <sheetView showGridLines="0" workbookViewId="0">
      <pane xSplit="5" ySplit="6" topLeftCell="F7" activePane="bottomRight" state="frozen"/>
      <selection pane="topRight" activeCell="F1" sqref="F1"/>
      <selection pane="bottomLeft" activeCell="A7" sqref="A7"/>
      <selection pane="bottomRight" activeCell="F7" sqref="F7"/>
    </sheetView>
  </sheetViews>
  <sheetFormatPr defaultColWidth="10" defaultRowHeight="14.25" customHeight="1" x14ac:dyDescent="0.25"/>
  <cols>
    <col min="1" max="1" width="7.109375" style="38" customWidth="1"/>
    <col min="2" max="2" width="10" style="38" hidden="1" customWidth="1"/>
    <col min="3" max="3" width="26" style="38" hidden="1" customWidth="1"/>
    <col min="4" max="4" width="10" style="38" hidden="1" customWidth="1"/>
    <col min="5" max="5" width="37.88671875" style="38" customWidth="1"/>
    <col min="6" max="10" width="14.33203125" style="38" customWidth="1"/>
    <col min="11" max="12" width="12.88671875" style="38" hidden="1" customWidth="1"/>
    <col min="13" max="13" width="14.33203125" style="38" customWidth="1"/>
    <col min="14" max="14" width="10" style="38"/>
    <col min="15" max="15" width="12.88671875" style="38" bestFit="1" customWidth="1"/>
    <col min="16" max="16384" width="10" style="38"/>
  </cols>
  <sheetData>
    <row r="1" spans="2:12" ht="15" customHeight="1" x14ac:dyDescent="0.25">
      <c r="B1" s="2"/>
      <c r="C1" s="2"/>
      <c r="D1" s="2"/>
      <c r="F1" s="21"/>
      <c r="G1" s="21"/>
      <c r="H1" s="21"/>
      <c r="I1" s="21"/>
      <c r="J1" s="21"/>
      <c r="K1" s="22"/>
      <c r="L1" s="23"/>
    </row>
    <row r="2" spans="2:12" ht="19.5" customHeight="1" x14ac:dyDescent="0.35">
      <c r="B2" s="2"/>
      <c r="C2" s="2"/>
      <c r="D2" s="2"/>
      <c r="E2" s="24" t="s">
        <v>37</v>
      </c>
      <c r="F2" s="25"/>
      <c r="G2" s="25"/>
      <c r="H2" s="25"/>
      <c r="I2" s="25"/>
      <c r="J2" s="25"/>
      <c r="K2" s="26"/>
      <c r="L2" s="27"/>
    </row>
    <row r="3" spans="2:12" ht="19.5" customHeight="1" x14ac:dyDescent="0.35">
      <c r="B3" s="2"/>
      <c r="C3" s="2"/>
      <c r="D3" s="2"/>
      <c r="E3" s="24" t="s">
        <v>38</v>
      </c>
      <c r="F3" s="25"/>
      <c r="G3" s="25"/>
      <c r="H3" s="25"/>
      <c r="I3" s="25"/>
      <c r="J3" s="25"/>
      <c r="K3" s="26"/>
      <c r="L3" s="27"/>
    </row>
    <row r="4" spans="2:12" ht="21.75" customHeight="1" x14ac:dyDescent="0.25">
      <c r="B4" s="2"/>
      <c r="C4" s="2"/>
      <c r="D4" s="2"/>
      <c r="F4" s="28" t="str">
        <f>F6&amp;" "&amp;F5</f>
        <v>2021 Actual</v>
      </c>
      <c r="G4" s="28" t="str">
        <f>G6&amp;" "&amp;G5</f>
        <v>2022 Actual</v>
      </c>
      <c r="H4" s="28" t="str">
        <f>H6&amp;" "&amp;H5</f>
        <v>March 2023 Actual</v>
      </c>
      <c r="I4" s="28" t="str">
        <f>I6&amp;" "&amp;I5</f>
        <v>2023 Budget</v>
      </c>
      <c r="J4" s="28" t="str">
        <f>J6&amp;" "&amp;J5</f>
        <v>2024 Budget</v>
      </c>
      <c r="K4" s="29" t="s">
        <v>39</v>
      </c>
      <c r="L4" s="30" t="s">
        <v>40</v>
      </c>
    </row>
    <row r="5" spans="2:12" ht="15" hidden="1" customHeight="1" x14ac:dyDescent="0.25">
      <c r="B5" s="2"/>
      <c r="C5" s="2"/>
      <c r="D5" s="2"/>
      <c r="E5" s="31"/>
      <c r="F5" s="32" t="s">
        <v>7</v>
      </c>
      <c r="G5" s="32" t="s">
        <v>7</v>
      </c>
      <c r="H5" s="32" t="s">
        <v>7</v>
      </c>
      <c r="I5" s="32" t="s">
        <v>8</v>
      </c>
      <c r="J5" s="32" t="s">
        <v>8</v>
      </c>
    </row>
    <row r="6" spans="2:12" ht="15" hidden="1" customHeight="1" x14ac:dyDescent="0.25">
      <c r="B6" s="2"/>
      <c r="C6" s="2"/>
      <c r="D6" s="2"/>
      <c r="E6" s="31"/>
      <c r="F6" s="32" t="s">
        <v>2</v>
      </c>
      <c r="G6" s="32" t="s">
        <v>3</v>
      </c>
      <c r="H6" s="32" t="s">
        <v>4</v>
      </c>
      <c r="I6" s="32" t="s">
        <v>5</v>
      </c>
      <c r="J6" s="32" t="s">
        <v>6</v>
      </c>
    </row>
    <row r="7" spans="2:12" ht="15" customHeight="1" x14ac:dyDescent="0.25">
      <c r="B7" s="2"/>
      <c r="C7" s="2"/>
      <c r="D7" s="2"/>
      <c r="E7" s="33" t="s">
        <v>41</v>
      </c>
      <c r="F7" s="21"/>
      <c r="G7" s="21"/>
      <c r="H7" s="21"/>
      <c r="I7" s="21"/>
      <c r="J7" s="21"/>
    </row>
    <row r="8" spans="2:12" ht="15" customHeight="1" x14ac:dyDescent="0.25">
      <c r="B8" s="2" t="s">
        <v>11</v>
      </c>
      <c r="C8" s="2" t="s">
        <v>42</v>
      </c>
      <c r="D8" s="2" t="s">
        <v>43</v>
      </c>
      <c r="E8" s="34" t="s">
        <v>44</v>
      </c>
      <c r="F8" s="137">
        <v>2315192.02</v>
      </c>
      <c r="G8" s="137">
        <v>2472411.1</v>
      </c>
      <c r="H8" s="137">
        <v>1267977.6299999999</v>
      </c>
      <c r="I8" s="137">
        <v>2475188.8000000003</v>
      </c>
      <c r="J8" s="137">
        <v>2447438.0000000009</v>
      </c>
    </row>
    <row r="9" spans="2:12" ht="15" customHeight="1" x14ac:dyDescent="0.25">
      <c r="B9" s="2" t="s">
        <v>11</v>
      </c>
      <c r="C9" s="2" t="s">
        <v>42</v>
      </c>
      <c r="D9" s="2" t="s">
        <v>45</v>
      </c>
      <c r="E9" s="34" t="s">
        <v>46</v>
      </c>
      <c r="F9" s="137">
        <v>661258.3899999999</v>
      </c>
      <c r="G9" s="137">
        <v>1397120.75</v>
      </c>
      <c r="H9" s="137">
        <v>308307.01</v>
      </c>
      <c r="I9" s="137">
        <v>1876572</v>
      </c>
      <c r="J9" s="137">
        <v>1555545</v>
      </c>
    </row>
    <row r="10" spans="2:12" ht="15" customHeight="1" x14ac:dyDescent="0.25">
      <c r="B10" s="2" t="s">
        <v>11</v>
      </c>
      <c r="C10" s="2" t="s">
        <v>42</v>
      </c>
      <c r="D10" s="2" t="s">
        <v>47</v>
      </c>
      <c r="E10" s="34" t="s">
        <v>48</v>
      </c>
      <c r="F10" s="137">
        <v>0</v>
      </c>
      <c r="G10" s="137">
        <v>126148.67</v>
      </c>
      <c r="H10" s="137">
        <v>102559.03</v>
      </c>
      <c r="I10" s="137">
        <v>183380.00000000006</v>
      </c>
      <c r="J10" s="137">
        <v>202592.99999999971</v>
      </c>
    </row>
    <row r="11" spans="2:12" ht="15" customHeight="1" x14ac:dyDescent="0.25">
      <c r="B11" s="2" t="s">
        <v>16</v>
      </c>
      <c r="C11" s="2" t="s">
        <v>42</v>
      </c>
      <c r="D11" s="2" t="s">
        <v>12</v>
      </c>
      <c r="E11" s="34" t="s">
        <v>266</v>
      </c>
      <c r="F11" s="137">
        <v>1011561.3400000004</v>
      </c>
      <c r="G11" s="137">
        <v>1856743.4999999998</v>
      </c>
      <c r="H11" s="137">
        <v>748851.57000000007</v>
      </c>
      <c r="I11" s="137">
        <v>1346046.8800000001</v>
      </c>
      <c r="J11" s="137">
        <v>1966690.5000000044</v>
      </c>
    </row>
    <row r="12" spans="2:12" ht="15" customHeight="1" x14ac:dyDescent="0.25">
      <c r="B12" s="2" t="s">
        <v>18</v>
      </c>
      <c r="C12" s="2" t="s">
        <v>42</v>
      </c>
      <c r="D12" s="2" t="s">
        <v>12</v>
      </c>
      <c r="E12" s="34" t="s">
        <v>49</v>
      </c>
      <c r="F12" s="137">
        <v>18777.619999999995</v>
      </c>
      <c r="G12" s="137">
        <v>19211.91</v>
      </c>
      <c r="H12" s="137">
        <v>17215.300000000003</v>
      </c>
      <c r="I12" s="137">
        <v>18273.999999999996</v>
      </c>
      <c r="J12" s="137">
        <v>18350</v>
      </c>
    </row>
    <row r="13" spans="2:12" ht="15" customHeight="1" thickBot="1" x14ac:dyDescent="0.3">
      <c r="B13" s="2" t="s">
        <v>20</v>
      </c>
      <c r="C13" s="2" t="s">
        <v>42</v>
      </c>
      <c r="D13" s="2" t="s">
        <v>12</v>
      </c>
      <c r="E13" s="34" t="s">
        <v>50</v>
      </c>
      <c r="F13" s="137">
        <v>591034.9800000001</v>
      </c>
      <c r="G13" s="137">
        <v>449512.50000000006</v>
      </c>
      <c r="H13" s="137">
        <v>440392.36</v>
      </c>
      <c r="I13" s="137">
        <v>905728.00000000012</v>
      </c>
      <c r="J13" s="137">
        <v>628336.00000000023</v>
      </c>
    </row>
    <row r="14" spans="2:12" ht="15" hidden="1" customHeight="1" thickBot="1" x14ac:dyDescent="0.3">
      <c r="B14" s="2"/>
      <c r="C14" s="2"/>
      <c r="D14" s="2"/>
      <c r="E14" s="3"/>
      <c r="F14" s="138"/>
      <c r="G14" s="138"/>
      <c r="H14" s="138"/>
      <c r="I14" s="138"/>
      <c r="J14" s="138"/>
    </row>
    <row r="15" spans="2:12" ht="15" customHeight="1" thickBot="1" x14ac:dyDescent="0.3">
      <c r="B15" s="2"/>
      <c r="C15" s="2"/>
      <c r="D15" s="2"/>
      <c r="E15" s="33" t="s">
        <v>51</v>
      </c>
      <c r="F15" s="132">
        <f>SUM(F7:F14)</f>
        <v>4597824.3500000006</v>
      </c>
      <c r="G15" s="132">
        <f>SUM(G7:G14)</f>
        <v>6321148.4299999997</v>
      </c>
      <c r="H15" s="132">
        <f>SUM(H7:H14)</f>
        <v>2885302.9</v>
      </c>
      <c r="I15" s="132">
        <f>SUM(I7:I14)</f>
        <v>6805189.6800000006</v>
      </c>
      <c r="J15" s="132">
        <f>SUM(J7:J14)</f>
        <v>6818952.5000000056</v>
      </c>
    </row>
    <row r="16" spans="2:12" ht="15" customHeight="1" x14ac:dyDescent="0.25">
      <c r="B16" s="2"/>
      <c r="C16" s="2"/>
      <c r="D16" s="2"/>
      <c r="E16" s="34"/>
      <c r="F16" s="137"/>
      <c r="G16" s="137"/>
      <c r="H16" s="137"/>
      <c r="I16" s="137"/>
      <c r="J16" s="137"/>
    </row>
    <row r="17" spans="2:10" ht="15" customHeight="1" x14ac:dyDescent="0.25">
      <c r="B17" s="2"/>
      <c r="C17" s="2"/>
      <c r="D17" s="2"/>
      <c r="E17" s="33" t="s">
        <v>52</v>
      </c>
      <c r="F17" s="137"/>
      <c r="G17" s="137"/>
      <c r="H17" s="137"/>
      <c r="I17" s="137"/>
      <c r="J17" s="137"/>
    </row>
    <row r="18" spans="2:10" ht="15" hidden="1" customHeight="1" x14ac:dyDescent="0.25">
      <c r="B18" s="2" t="s">
        <v>11</v>
      </c>
      <c r="C18" s="2" t="s">
        <v>53</v>
      </c>
      <c r="D18" s="2" t="s">
        <v>43</v>
      </c>
      <c r="E18" s="36"/>
      <c r="F18" s="139">
        <v>-16685.059999999474</v>
      </c>
      <c r="G18" s="139">
        <v>695092.6599999998</v>
      </c>
      <c r="H18" s="139">
        <v>-96268.389999999432</v>
      </c>
      <c r="I18" s="139">
        <v>635474.43717167643</v>
      </c>
      <c r="J18" s="139">
        <v>401330.61839830922</v>
      </c>
    </row>
    <row r="19" spans="2:10" ht="15" hidden="1" customHeight="1" x14ac:dyDescent="0.25">
      <c r="B19" s="2" t="s">
        <v>11</v>
      </c>
      <c r="C19" s="2" t="s">
        <v>26</v>
      </c>
      <c r="D19" s="2" t="s">
        <v>27</v>
      </c>
      <c r="E19" s="36"/>
      <c r="F19" s="139">
        <v>168399.95999999996</v>
      </c>
      <c r="G19" s="139">
        <v>84200.000000000015</v>
      </c>
      <c r="H19" s="139">
        <v>0</v>
      </c>
      <c r="I19" s="139">
        <v>0</v>
      </c>
      <c r="J19" s="139">
        <v>0</v>
      </c>
    </row>
    <row r="20" spans="2:10" ht="15" customHeight="1" x14ac:dyDescent="0.25">
      <c r="B20" s="2"/>
      <c r="C20" s="2"/>
      <c r="D20" s="2"/>
      <c r="E20" s="34" t="s">
        <v>54</v>
      </c>
      <c r="F20" s="137">
        <f>F18+F19</f>
        <v>151714.90000000049</v>
      </c>
      <c r="G20" s="137">
        <f>G18+G19</f>
        <v>779292.6599999998</v>
      </c>
      <c r="H20" s="137">
        <f>H18+H19</f>
        <v>-96268.389999999432</v>
      </c>
      <c r="I20" s="137">
        <f>I18+I19</f>
        <v>635474.43717167643</v>
      </c>
      <c r="J20" s="137">
        <f>J18+J19</f>
        <v>401330.61839830922</v>
      </c>
    </row>
    <row r="21" spans="2:10" ht="15" customHeight="1" x14ac:dyDescent="0.25">
      <c r="B21" s="2" t="s">
        <v>11</v>
      </c>
      <c r="C21" s="2" t="s">
        <v>53</v>
      </c>
      <c r="D21" s="2" t="s">
        <v>45</v>
      </c>
      <c r="E21" s="34" t="s">
        <v>55</v>
      </c>
      <c r="F21" s="137">
        <v>929827.49</v>
      </c>
      <c r="G21" s="137">
        <v>-529661.97999999986</v>
      </c>
      <c r="H21" s="137">
        <v>-1321780.9500000002</v>
      </c>
      <c r="I21" s="137">
        <v>-398286.94002764556</v>
      </c>
      <c r="J21" s="137">
        <v>-842681.93717107654</v>
      </c>
    </row>
    <row r="22" spans="2:10" ht="15" customHeight="1" x14ac:dyDescent="0.25">
      <c r="B22" s="2" t="s">
        <v>11</v>
      </c>
      <c r="C22" s="2" t="s">
        <v>53</v>
      </c>
      <c r="D22" s="2" t="s">
        <v>47</v>
      </c>
      <c r="E22" s="34" t="s">
        <v>259</v>
      </c>
      <c r="F22" s="137">
        <v>-1760</v>
      </c>
      <c r="G22" s="137">
        <v>176867.58999999997</v>
      </c>
      <c r="H22" s="137">
        <v>35413.989999999983</v>
      </c>
      <c r="I22" s="137">
        <v>38471.058411438382</v>
      </c>
      <c r="J22" s="137">
        <v>95517.404187933804</v>
      </c>
    </row>
    <row r="23" spans="2:10" ht="15" customHeight="1" x14ac:dyDescent="0.25">
      <c r="B23" s="2" t="s">
        <v>11</v>
      </c>
      <c r="C23" s="2" t="s">
        <v>53</v>
      </c>
      <c r="D23" s="2" t="s">
        <v>56</v>
      </c>
      <c r="E23" s="37" t="s">
        <v>57</v>
      </c>
      <c r="F23" s="137">
        <v>4545748.32</v>
      </c>
      <c r="G23" s="137">
        <v>4578473.6100000003</v>
      </c>
      <c r="H23" s="137">
        <v>2663313.66</v>
      </c>
      <c r="I23" s="137">
        <v>4772899.9999999963</v>
      </c>
      <c r="J23" s="137">
        <v>4704409</v>
      </c>
    </row>
    <row r="24" spans="2:10" ht="15" customHeight="1" x14ac:dyDescent="0.25">
      <c r="B24" s="2" t="s">
        <v>11</v>
      </c>
      <c r="C24" s="2" t="s">
        <v>58</v>
      </c>
      <c r="D24" s="2" t="s">
        <v>12</v>
      </c>
      <c r="E24" s="34" t="s">
        <v>59</v>
      </c>
      <c r="F24" s="137">
        <v>721906.19</v>
      </c>
      <c r="G24" s="137">
        <v>1020657.7399999999</v>
      </c>
      <c r="H24" s="137">
        <v>603510.19999999995</v>
      </c>
      <c r="I24" s="137">
        <v>1170000</v>
      </c>
      <c r="J24" s="137">
        <v>2083849.9999999958</v>
      </c>
    </row>
    <row r="25" spans="2:10" ht="15" customHeight="1" x14ac:dyDescent="0.25">
      <c r="B25" s="2" t="s">
        <v>11</v>
      </c>
      <c r="C25" s="2" t="s">
        <v>10</v>
      </c>
      <c r="D25" s="2" t="s">
        <v>60</v>
      </c>
      <c r="E25" s="34" t="s">
        <v>61</v>
      </c>
      <c r="F25" s="137">
        <v>11150.32</v>
      </c>
      <c r="G25" s="137">
        <v>9968.4</v>
      </c>
      <c r="H25" s="137">
        <v>2159.85</v>
      </c>
      <c r="I25" s="137">
        <v>50000.000000000044</v>
      </c>
      <c r="J25" s="137">
        <v>9999.9999999999964</v>
      </c>
    </row>
    <row r="26" spans="2:10" ht="15" customHeight="1" x14ac:dyDescent="0.25">
      <c r="B26" s="2" t="s">
        <v>11</v>
      </c>
      <c r="C26" s="2" t="s">
        <v>10</v>
      </c>
      <c r="D26" s="2" t="s">
        <v>62</v>
      </c>
      <c r="E26" s="34" t="s">
        <v>267</v>
      </c>
      <c r="F26" s="137">
        <v>278041.08</v>
      </c>
      <c r="G26" s="137">
        <v>356015.35000000003</v>
      </c>
      <c r="H26" s="137">
        <v>1248178.6399999999</v>
      </c>
      <c r="I26" s="137">
        <v>326434</v>
      </c>
      <c r="J26" s="137">
        <v>330085.00000000006</v>
      </c>
    </row>
    <row r="27" spans="2:10" ht="15" customHeight="1" x14ac:dyDescent="0.25">
      <c r="B27" s="2" t="s">
        <v>11</v>
      </c>
      <c r="C27" s="2" t="s">
        <v>10</v>
      </c>
      <c r="D27" s="2" t="s">
        <v>63</v>
      </c>
      <c r="E27" s="34" t="s">
        <v>64</v>
      </c>
      <c r="F27" s="137">
        <v>4602415.93</v>
      </c>
      <c r="G27" s="137">
        <v>2760320.23</v>
      </c>
      <c r="H27" s="137">
        <v>5540653.4400000004</v>
      </c>
      <c r="I27" s="137">
        <v>4587999.9999999963</v>
      </c>
      <c r="J27" s="137">
        <v>5113100.0000000037</v>
      </c>
    </row>
    <row r="28" spans="2:10" ht="15" customHeight="1" x14ac:dyDescent="0.25">
      <c r="B28" s="2" t="s">
        <v>11</v>
      </c>
      <c r="C28" s="2" t="s">
        <v>10</v>
      </c>
      <c r="D28" s="2" t="s">
        <v>65</v>
      </c>
      <c r="E28" s="34" t="s">
        <v>66</v>
      </c>
      <c r="F28" s="137">
        <v>1.26</v>
      </c>
      <c r="G28" s="137">
        <v>890.06</v>
      </c>
      <c r="H28" s="137">
        <v>4.24</v>
      </c>
      <c r="I28" s="137">
        <v>0</v>
      </c>
      <c r="J28" s="137">
        <v>0</v>
      </c>
    </row>
    <row r="29" spans="2:10" ht="15" customHeight="1" x14ac:dyDescent="0.25">
      <c r="B29" s="2" t="s">
        <v>11</v>
      </c>
      <c r="C29" s="2" t="s">
        <v>67</v>
      </c>
      <c r="D29" s="2" t="s">
        <v>68</v>
      </c>
      <c r="E29" s="34" t="s">
        <v>274</v>
      </c>
      <c r="F29" s="137">
        <v>4213035</v>
      </c>
      <c r="G29" s="137">
        <v>5078786.49</v>
      </c>
      <c r="H29" s="137">
        <v>0</v>
      </c>
      <c r="I29" s="137">
        <v>0</v>
      </c>
      <c r="J29" s="137">
        <v>0</v>
      </c>
    </row>
    <row r="30" spans="2:10" ht="15" customHeight="1" thickBot="1" x14ac:dyDescent="0.3">
      <c r="B30" s="2"/>
      <c r="C30" s="2"/>
      <c r="D30" s="2"/>
      <c r="E30" s="34" t="s">
        <v>14</v>
      </c>
      <c r="F30" s="137">
        <v>1500000</v>
      </c>
      <c r="G30" s="137">
        <v>1500000</v>
      </c>
      <c r="H30" s="137">
        <v>0</v>
      </c>
      <c r="I30" s="137">
        <v>0</v>
      </c>
      <c r="J30" s="137">
        <v>0</v>
      </c>
    </row>
    <row r="31" spans="2:10" ht="15" hidden="1" customHeight="1" thickBot="1" x14ac:dyDescent="0.3">
      <c r="B31" s="2"/>
      <c r="C31" s="2"/>
      <c r="D31" s="2"/>
      <c r="F31" s="138"/>
      <c r="G31" s="138"/>
      <c r="H31" s="138"/>
      <c r="I31" s="138"/>
      <c r="J31" s="138"/>
    </row>
    <row r="32" spans="2:10" ht="15" customHeight="1" thickBot="1" x14ac:dyDescent="0.3">
      <c r="B32" s="2"/>
      <c r="C32" s="2"/>
      <c r="D32" s="2"/>
      <c r="E32" s="33" t="s">
        <v>268</v>
      </c>
      <c r="F32" s="132">
        <f>SUM(F20:F31)</f>
        <v>16952080.490000002</v>
      </c>
      <c r="G32" s="132">
        <f>SUM(G20:G31)</f>
        <v>15731610.15</v>
      </c>
      <c r="H32" s="132">
        <f>SUM(H20:H31)</f>
        <v>8675184.6800000016</v>
      </c>
      <c r="I32" s="132">
        <f>SUM(I20:I31)</f>
        <v>11182992.555555463</v>
      </c>
      <c r="J32" s="132">
        <f>SUM(J20:J31)</f>
        <v>11895610.085415166</v>
      </c>
    </row>
    <row r="33" spans="2:15" ht="15" customHeight="1" thickBot="1" x14ac:dyDescent="0.3">
      <c r="B33" s="2"/>
      <c r="C33" s="2"/>
      <c r="D33" s="2"/>
      <c r="E33" s="33" t="s">
        <v>69</v>
      </c>
      <c r="F33" s="137"/>
      <c r="G33" s="137"/>
      <c r="H33" s="137"/>
      <c r="I33" s="137"/>
      <c r="J33" s="137"/>
    </row>
    <row r="34" spans="2:15" ht="15" customHeight="1" thickBot="1" x14ac:dyDescent="0.3">
      <c r="B34" s="2"/>
      <c r="C34" s="2"/>
      <c r="D34" s="2"/>
      <c r="E34" s="33" t="s">
        <v>70</v>
      </c>
      <c r="F34" s="132">
        <f>F15+F32</f>
        <v>21549904.840000004</v>
      </c>
      <c r="G34" s="132">
        <f>G15+G32</f>
        <v>22052758.579999998</v>
      </c>
      <c r="H34" s="132">
        <f>H15+H32</f>
        <v>11560487.580000002</v>
      </c>
      <c r="I34" s="132">
        <f>I15+I32</f>
        <v>17988182.235555463</v>
      </c>
      <c r="J34" s="132">
        <f>J15+J32</f>
        <v>18714562.58541517</v>
      </c>
      <c r="O34" s="78"/>
    </row>
    <row r="35" spans="2:15" ht="15" customHeight="1" x14ac:dyDescent="0.25">
      <c r="B35" s="2"/>
      <c r="C35" s="2"/>
      <c r="D35" s="2"/>
      <c r="E35" s="142" t="s">
        <v>269</v>
      </c>
      <c r="F35" s="137"/>
      <c r="G35" s="137"/>
      <c r="H35" s="137"/>
      <c r="I35" s="137"/>
      <c r="J35" s="137"/>
    </row>
    <row r="36" spans="2:15" ht="15" customHeight="1" x14ac:dyDescent="0.25">
      <c r="B36" s="2"/>
      <c r="C36" s="2"/>
      <c r="D36" s="2"/>
      <c r="E36" s="33"/>
      <c r="F36" s="137"/>
      <c r="G36" s="137"/>
      <c r="H36" s="137"/>
      <c r="I36" s="137"/>
      <c r="J36" s="137"/>
    </row>
    <row r="37" spans="2:15" ht="15" customHeight="1" x14ac:dyDescent="0.25">
      <c r="B37" s="2"/>
      <c r="C37" s="2"/>
      <c r="D37" s="2"/>
      <c r="E37" s="33" t="s">
        <v>23</v>
      </c>
      <c r="F37" s="137"/>
      <c r="G37" s="137"/>
      <c r="H37" s="137"/>
      <c r="I37" s="137"/>
      <c r="J37" s="137"/>
    </row>
    <row r="38" spans="2:15" ht="15" customHeight="1" x14ac:dyDescent="0.25">
      <c r="B38" s="2" t="s">
        <v>11</v>
      </c>
      <c r="C38" s="2" t="s">
        <v>24</v>
      </c>
      <c r="D38" s="2" t="s">
        <v>62</v>
      </c>
      <c r="E38" s="34" t="s">
        <v>71</v>
      </c>
      <c r="F38" s="137">
        <v>2339276.37</v>
      </c>
      <c r="G38" s="137">
        <v>1435242.7999999998</v>
      </c>
      <c r="H38" s="137">
        <v>1523071.5799999998</v>
      </c>
      <c r="I38" s="137">
        <v>2390197.6689796471</v>
      </c>
      <c r="J38" s="137">
        <v>2613242.8681849162</v>
      </c>
    </row>
    <row r="39" spans="2:15" ht="15" customHeight="1" x14ac:dyDescent="0.25">
      <c r="B39" s="2" t="s">
        <v>11</v>
      </c>
      <c r="C39" s="2" t="s">
        <v>24</v>
      </c>
      <c r="D39" s="2" t="s">
        <v>63</v>
      </c>
      <c r="E39" s="34" t="s">
        <v>72</v>
      </c>
      <c r="F39" s="137">
        <v>3231835.4600000018</v>
      </c>
      <c r="G39" s="137">
        <v>6304028.2499999991</v>
      </c>
      <c r="H39" s="137">
        <v>1544357.9500000002</v>
      </c>
      <c r="I39" s="137">
        <v>2847797.5957807861</v>
      </c>
      <c r="J39" s="137">
        <v>2255696.8388471752</v>
      </c>
    </row>
    <row r="40" spans="2:15" ht="15" customHeight="1" x14ac:dyDescent="0.25">
      <c r="B40" s="2" t="s">
        <v>11</v>
      </c>
      <c r="C40" s="2" t="s">
        <v>24</v>
      </c>
      <c r="D40" s="2" t="s">
        <v>65</v>
      </c>
      <c r="E40" s="34" t="s">
        <v>73</v>
      </c>
      <c r="F40" s="137">
        <v>2235270.7000000002</v>
      </c>
      <c r="G40" s="137">
        <v>2504166.81</v>
      </c>
      <c r="H40" s="137">
        <v>1623248.87</v>
      </c>
      <c r="I40" s="137">
        <v>2720195.0820924728</v>
      </c>
      <c r="J40" s="137">
        <v>2794323.1921717785</v>
      </c>
    </row>
    <row r="41" spans="2:15" ht="15" customHeight="1" x14ac:dyDescent="0.25">
      <c r="B41" s="2" t="s">
        <v>11</v>
      </c>
      <c r="C41" s="2" t="s">
        <v>24</v>
      </c>
      <c r="D41" s="2" t="s">
        <v>74</v>
      </c>
      <c r="E41" s="34" t="s">
        <v>75</v>
      </c>
      <c r="F41" s="137">
        <v>2913613.1999999997</v>
      </c>
      <c r="G41" s="137">
        <v>2709785.4500000007</v>
      </c>
      <c r="H41" s="137">
        <v>1942267.6800000002</v>
      </c>
      <c r="I41" s="137">
        <v>3596421.1098853853</v>
      </c>
      <c r="J41" s="137">
        <v>3870628.3730623755</v>
      </c>
    </row>
    <row r="42" spans="2:15" ht="15" customHeight="1" x14ac:dyDescent="0.25">
      <c r="B42" s="2" t="s">
        <v>11</v>
      </c>
      <c r="C42" s="2" t="s">
        <v>24</v>
      </c>
      <c r="D42" s="2" t="s">
        <v>76</v>
      </c>
      <c r="E42" s="34" t="s">
        <v>77</v>
      </c>
      <c r="F42" s="137">
        <v>587656.87000000011</v>
      </c>
      <c r="G42" s="137">
        <v>825095.87</v>
      </c>
      <c r="H42" s="137">
        <v>500739.11</v>
      </c>
      <c r="I42" s="137">
        <v>891444.4524913854</v>
      </c>
      <c r="J42" s="137">
        <v>793153.15590234741</v>
      </c>
    </row>
    <row r="43" spans="2:15" ht="15" customHeight="1" x14ac:dyDescent="0.25">
      <c r="B43" s="2" t="s">
        <v>11</v>
      </c>
      <c r="C43" s="2" t="s">
        <v>24</v>
      </c>
      <c r="D43" s="2" t="s">
        <v>78</v>
      </c>
      <c r="E43" s="34" t="s">
        <v>79</v>
      </c>
      <c r="F43" s="137">
        <v>1041734.16</v>
      </c>
      <c r="G43" s="137">
        <v>1357645.6300000001</v>
      </c>
      <c r="H43" s="137">
        <v>1020837.0499999999</v>
      </c>
      <c r="I43" s="137">
        <v>1845814.2471833099</v>
      </c>
      <c r="J43" s="137">
        <v>1775861.0531000225</v>
      </c>
    </row>
    <row r="44" spans="2:15" ht="15" customHeight="1" x14ac:dyDescent="0.25">
      <c r="B44" s="2" t="s">
        <v>11</v>
      </c>
      <c r="C44" s="2" t="s">
        <v>24</v>
      </c>
      <c r="D44" s="2" t="s">
        <v>80</v>
      </c>
      <c r="E44" s="34" t="s">
        <v>81</v>
      </c>
      <c r="F44" s="137">
        <v>1478324.2399999998</v>
      </c>
      <c r="G44" s="137">
        <v>2375581.46</v>
      </c>
      <c r="H44" s="137">
        <v>1584881.25</v>
      </c>
      <c r="I44" s="137">
        <v>2670181.9673350751</v>
      </c>
      <c r="J44" s="137">
        <v>2729114.663240063</v>
      </c>
    </row>
    <row r="45" spans="2:15" ht="15" hidden="1" customHeight="1" x14ac:dyDescent="0.25">
      <c r="B45" s="2" t="s">
        <v>11</v>
      </c>
      <c r="C45" s="2" t="s">
        <v>24</v>
      </c>
      <c r="D45" s="2" t="s">
        <v>82</v>
      </c>
      <c r="E45" s="36" t="s">
        <v>69</v>
      </c>
      <c r="F45" s="139">
        <v>5998719.3199999994</v>
      </c>
      <c r="G45" s="139">
        <v>3723785.9500000011</v>
      </c>
      <c r="H45" s="139">
        <v>649400.33999999985</v>
      </c>
      <c r="I45" s="139">
        <v>1277910.8599999994</v>
      </c>
      <c r="J45" s="139">
        <v>1988058</v>
      </c>
    </row>
    <row r="46" spans="2:15" ht="15" hidden="1" customHeight="1" x14ac:dyDescent="0.25">
      <c r="B46" s="2" t="s">
        <v>11</v>
      </c>
      <c r="C46" s="2" t="s">
        <v>24</v>
      </c>
      <c r="D46" s="2" t="s">
        <v>83</v>
      </c>
      <c r="E46" s="36" t="s">
        <v>69</v>
      </c>
      <c r="F46" s="139">
        <v>-4303449.43</v>
      </c>
      <c r="G46" s="139">
        <v>-6010997.2199999997</v>
      </c>
      <c r="H46" s="139">
        <v>-2761906.5500000003</v>
      </c>
      <c r="I46" s="139">
        <v>-6558467.6793999998</v>
      </c>
      <c r="J46" s="139">
        <v>-6480475.9999999991</v>
      </c>
    </row>
    <row r="47" spans="2:15" ht="15" hidden="1" customHeight="1" x14ac:dyDescent="0.25">
      <c r="B47" s="2" t="s">
        <v>11</v>
      </c>
      <c r="C47" s="2" t="s">
        <v>42</v>
      </c>
      <c r="D47" s="2" t="s">
        <v>83</v>
      </c>
      <c r="E47" s="36" t="s">
        <v>69</v>
      </c>
      <c r="F47" s="139">
        <v>-4597824.3500000006</v>
      </c>
      <c r="G47" s="139">
        <v>-6321148.4299999997</v>
      </c>
      <c r="H47" s="139">
        <v>-2885769.37</v>
      </c>
      <c r="I47" s="139">
        <v>-6805189.6793999989</v>
      </c>
      <c r="J47" s="139">
        <v>-6818953</v>
      </c>
    </row>
    <row r="48" spans="2:15" ht="15" hidden="1" customHeight="1" x14ac:dyDescent="0.25">
      <c r="B48" s="2" t="s">
        <v>11</v>
      </c>
      <c r="C48" s="2" t="s">
        <v>24</v>
      </c>
      <c r="D48" s="2" t="s">
        <v>56</v>
      </c>
      <c r="E48" s="36" t="s">
        <v>69</v>
      </c>
      <c r="F48" s="139">
        <v>101907.60999999999</v>
      </c>
      <c r="G48" s="139">
        <v>114449.13999999998</v>
      </c>
      <c r="H48" s="139">
        <v>74180.670000000013</v>
      </c>
      <c r="I48" s="139">
        <v>105000</v>
      </c>
      <c r="J48" s="139">
        <v>105000</v>
      </c>
    </row>
    <row r="49" spans="2:12" ht="15" customHeight="1" thickBot="1" x14ac:dyDescent="0.3">
      <c r="B49" s="2"/>
      <c r="C49" s="2"/>
      <c r="D49" s="2"/>
      <c r="E49" s="34" t="s">
        <v>84</v>
      </c>
      <c r="F49" s="137">
        <f>F45+F46-F47-F48</f>
        <v>6191186.6299999999</v>
      </c>
      <c r="G49" s="137">
        <f>G45+G46-G47-G48</f>
        <v>3919488.0200000009</v>
      </c>
      <c r="H49" s="137">
        <f>H45+H46-H47-H48+30546+47000</f>
        <v>776628.48999999964</v>
      </c>
      <c r="I49" s="137">
        <f>I45+I46-I47-I48</f>
        <v>1419632.8599999985</v>
      </c>
      <c r="J49" s="137">
        <f>J45+J46-J47-J48+3749</f>
        <v>2225284.0000000009</v>
      </c>
    </row>
    <row r="50" spans="2:12" ht="15" customHeight="1" thickBot="1" x14ac:dyDescent="0.3">
      <c r="B50" s="2"/>
      <c r="C50" s="2"/>
      <c r="D50" s="2"/>
      <c r="E50" s="33" t="s">
        <v>29</v>
      </c>
      <c r="F50" s="132">
        <f>SUM(F38:F44,F49)</f>
        <v>20018897.630000003</v>
      </c>
      <c r="G50" s="132">
        <f>SUM(G38:G44,G49)</f>
        <v>21431034.289999999</v>
      </c>
      <c r="H50" s="132">
        <f>SUM(H38:H44,H49)</f>
        <v>10516031.98</v>
      </c>
      <c r="I50" s="132">
        <f>SUM(I38:I44,I49)</f>
        <v>18381684.983748063</v>
      </c>
      <c r="J50" s="132">
        <f>SUM(J38:J44,J49)</f>
        <v>19057304.144508678</v>
      </c>
    </row>
    <row r="51" spans="2:12" ht="15" customHeight="1" thickBot="1" x14ac:dyDescent="0.3">
      <c r="B51" s="2"/>
      <c r="C51" s="2"/>
      <c r="D51" s="2"/>
      <c r="F51" s="138"/>
      <c r="G51" s="138"/>
      <c r="H51" s="138"/>
      <c r="I51" s="138"/>
      <c r="J51" s="138"/>
    </row>
    <row r="52" spans="2:12" ht="15" customHeight="1" thickBot="1" x14ac:dyDescent="0.3">
      <c r="B52" s="2"/>
      <c r="C52" s="2"/>
      <c r="D52" s="2"/>
      <c r="E52" s="33" t="s">
        <v>85</v>
      </c>
      <c r="F52" s="132">
        <f>F34-F50</f>
        <v>1531007.2100000009</v>
      </c>
      <c r="G52" s="132">
        <f>G34-G50</f>
        <v>621724.28999999911</v>
      </c>
      <c r="H52" s="132">
        <f>H34-H50</f>
        <v>1044455.6000000015</v>
      </c>
      <c r="I52" s="132">
        <f>I34-I50</f>
        <v>-393502.74819260091</v>
      </c>
      <c r="J52" s="132">
        <f>J34-J50</f>
        <v>-342741.55909350887</v>
      </c>
    </row>
    <row r="53" spans="2:12" ht="14.25" customHeight="1" x14ac:dyDescent="0.25">
      <c r="B53" s="2"/>
      <c r="C53" s="2"/>
      <c r="D53" s="2"/>
      <c r="F53" s="21"/>
      <c r="G53" s="21"/>
      <c r="H53" s="21"/>
      <c r="I53" s="21"/>
      <c r="J53" s="21"/>
    </row>
    <row r="54" spans="2:12" ht="14.25" customHeight="1" x14ac:dyDescent="0.25">
      <c r="B54" s="2"/>
      <c r="C54" s="2"/>
      <c r="D54" s="2"/>
      <c r="E54" s="33"/>
      <c r="F54" s="35"/>
      <c r="G54" s="35"/>
      <c r="H54" s="35"/>
      <c r="I54" s="35"/>
      <c r="J54" s="35"/>
      <c r="K54" s="35">
        <f t="shared" ref="K54:L54" si="0">+K34-K50-K52</f>
        <v>0</v>
      </c>
      <c r="L54" s="35">
        <f t="shared" si="0"/>
        <v>0</v>
      </c>
    </row>
  </sheetData>
  <pageMargins left="1" right="1" top="1" bottom="1" header="0.5" footer="0.5"/>
  <pageSetup scale="66" orientation="landscape" r:id="rId1"/>
  <ignoredErrors>
    <ignoredError sqref="J50 G50:I50" formulaRange="1"/>
    <ignoredError sqref="H4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6E080-0BA7-4BD8-866D-47F111F12EF9}">
  <sheetPr>
    <pageSetUpPr fitToPage="1"/>
  </sheetPr>
  <dimension ref="B2:J85"/>
  <sheetViews>
    <sheetView showGridLines="0" workbookViewId="0">
      <pane xSplit="4" ySplit="6" topLeftCell="E7" activePane="bottomRight" state="frozen"/>
      <selection pane="topRight" activeCell="E1" sqref="E1"/>
      <selection pane="bottomLeft" activeCell="A7" sqref="A7"/>
      <selection pane="bottomRight" activeCell="E7" sqref="E7"/>
    </sheetView>
  </sheetViews>
  <sheetFormatPr defaultColWidth="10" defaultRowHeight="14.25" customHeight="1" x14ac:dyDescent="0.25"/>
  <cols>
    <col min="1" max="1" width="7.109375" style="17" customWidth="1"/>
    <col min="2" max="3" width="14.33203125" style="17" hidden="1" customWidth="1"/>
    <col min="4" max="4" width="36.44140625" style="17" customWidth="1"/>
    <col min="5" max="10" width="14.33203125" style="17" customWidth="1"/>
    <col min="11" max="16384" width="10" style="17"/>
  </cols>
  <sheetData>
    <row r="2" spans="2:10" ht="19.5" customHeight="1" x14ac:dyDescent="0.25">
      <c r="B2" s="39"/>
      <c r="C2" s="39"/>
      <c r="D2" s="40" t="s">
        <v>37</v>
      </c>
      <c r="E2" s="41"/>
      <c r="F2" s="41"/>
      <c r="G2" s="41"/>
      <c r="H2" s="41"/>
      <c r="I2" s="41"/>
    </row>
    <row r="3" spans="2:10" ht="19.5" customHeight="1" x14ac:dyDescent="0.25">
      <c r="B3" s="39"/>
      <c r="C3" s="39"/>
      <c r="D3" s="42" t="s">
        <v>86</v>
      </c>
      <c r="E3" s="16"/>
      <c r="F3" s="16"/>
      <c r="G3" s="16"/>
      <c r="H3" s="16"/>
      <c r="I3" s="16"/>
    </row>
    <row r="4" spans="2:10" ht="30" customHeight="1" x14ac:dyDescent="0.25">
      <c r="B4" s="43"/>
      <c r="C4" s="2"/>
      <c r="D4" s="3"/>
      <c r="E4" s="44" t="str">
        <f>E5&amp;" "&amp;E6</f>
        <v>2021 Actual</v>
      </c>
      <c r="F4" s="44" t="str">
        <f>F5&amp;" "&amp;F6</f>
        <v>2022 Actual</v>
      </c>
      <c r="G4" s="44" t="str">
        <f>G5&amp;" "&amp;G6</f>
        <v>March 2023 Actual</v>
      </c>
      <c r="H4" s="44" t="str">
        <f>H5&amp;" "&amp;H6</f>
        <v>2023 Budget</v>
      </c>
      <c r="I4" s="44" t="str">
        <f>I5&amp;" "&amp;I6</f>
        <v>2024 Budget</v>
      </c>
    </row>
    <row r="5" spans="2:10" ht="14.25" hidden="1" customHeight="1" x14ac:dyDescent="0.25">
      <c r="B5" s="9"/>
      <c r="C5" s="15"/>
      <c r="D5" s="1"/>
      <c r="E5" s="3" t="s">
        <v>2</v>
      </c>
      <c r="F5" s="3" t="s">
        <v>3</v>
      </c>
      <c r="G5" s="3" t="s">
        <v>4</v>
      </c>
      <c r="H5" s="3" t="s">
        <v>5</v>
      </c>
      <c r="I5" s="3" t="s">
        <v>6</v>
      </c>
    </row>
    <row r="6" spans="2:10" ht="14.25" hidden="1" customHeight="1" x14ac:dyDescent="0.25">
      <c r="B6" s="12"/>
      <c r="C6" s="45"/>
      <c r="D6" s="46"/>
      <c r="E6" s="3" t="s">
        <v>7</v>
      </c>
      <c r="F6" s="3" t="s">
        <v>7</v>
      </c>
      <c r="G6" s="3" t="s">
        <v>7</v>
      </c>
      <c r="H6" s="3" t="s">
        <v>8</v>
      </c>
      <c r="I6" s="3" t="s">
        <v>8</v>
      </c>
    </row>
    <row r="7" spans="2:10" ht="14.25" customHeight="1" x14ac:dyDescent="0.25">
      <c r="B7" s="2"/>
      <c r="C7" s="2"/>
      <c r="D7" s="16" t="s">
        <v>9</v>
      </c>
      <c r="E7" s="3"/>
      <c r="F7" s="3"/>
      <c r="G7" s="3"/>
      <c r="H7" s="3"/>
      <c r="I7" s="47"/>
    </row>
    <row r="8" spans="2:10" ht="14.25" hidden="1" customHeight="1" x14ac:dyDescent="0.25">
      <c r="B8" s="2" t="s">
        <v>10</v>
      </c>
      <c r="C8" s="2" t="s">
        <v>87</v>
      </c>
      <c r="D8" s="48" t="s">
        <v>88</v>
      </c>
      <c r="E8" s="4">
        <v>0</v>
      </c>
      <c r="F8" s="4">
        <v>0</v>
      </c>
      <c r="G8" s="4">
        <v>0</v>
      </c>
      <c r="H8" s="4">
        <v>0</v>
      </c>
      <c r="I8" s="4">
        <v>0</v>
      </c>
    </row>
    <row r="9" spans="2:10" ht="14.25" customHeight="1" x14ac:dyDescent="0.25">
      <c r="B9" s="2" t="s">
        <v>10</v>
      </c>
      <c r="C9" s="2" t="s">
        <v>89</v>
      </c>
      <c r="D9" s="48" t="s">
        <v>90</v>
      </c>
      <c r="E9" s="126">
        <v>2128037.39</v>
      </c>
      <c r="F9" s="126">
        <v>2581055.69</v>
      </c>
      <c r="G9" s="126">
        <v>1298001.4000000001</v>
      </c>
      <c r="H9" s="126">
        <v>2341012.9999999972</v>
      </c>
      <c r="I9" s="126">
        <v>2300900.0000000028</v>
      </c>
    </row>
    <row r="10" spans="2:10" ht="14.25" customHeight="1" x14ac:dyDescent="0.25">
      <c r="B10" s="2" t="s">
        <v>10</v>
      </c>
      <c r="C10" s="2" t="s">
        <v>91</v>
      </c>
      <c r="D10" s="48" t="s">
        <v>92</v>
      </c>
      <c r="E10" s="126">
        <v>4018251.1799999997</v>
      </c>
      <c r="F10" s="126">
        <v>4265990.8000000007</v>
      </c>
      <c r="G10" s="126">
        <v>2242541.1</v>
      </c>
      <c r="H10" s="126">
        <v>4547513</v>
      </c>
      <c r="I10" s="126">
        <v>4440713</v>
      </c>
    </row>
    <row r="11" spans="2:10" ht="14.25" customHeight="1" x14ac:dyDescent="0.25">
      <c r="B11" s="2" t="s">
        <v>10</v>
      </c>
      <c r="C11" s="2" t="s">
        <v>93</v>
      </c>
      <c r="D11" s="48" t="s">
        <v>94</v>
      </c>
      <c r="E11" s="126">
        <v>673111.96</v>
      </c>
      <c r="F11" s="126">
        <v>931042.67</v>
      </c>
      <c r="G11" s="126">
        <v>507771.06999999995</v>
      </c>
      <c r="H11" s="126">
        <v>870948.56</v>
      </c>
      <c r="I11" s="126">
        <v>817700</v>
      </c>
    </row>
    <row r="12" spans="2:10" ht="14.25" customHeight="1" x14ac:dyDescent="0.25">
      <c r="B12" s="2" t="s">
        <v>10</v>
      </c>
      <c r="C12" s="2" t="s">
        <v>95</v>
      </c>
      <c r="D12" s="48" t="s">
        <v>270</v>
      </c>
      <c r="E12" s="126">
        <v>940526.15999999992</v>
      </c>
      <c r="F12" s="126">
        <v>1038205.5599999999</v>
      </c>
      <c r="G12" s="126">
        <v>568556.32999999996</v>
      </c>
      <c r="H12" s="126">
        <v>1103349.9999999995</v>
      </c>
      <c r="I12" s="126">
        <v>1103700</v>
      </c>
    </row>
    <row r="13" spans="2:10" ht="14.25" customHeight="1" x14ac:dyDescent="0.25">
      <c r="B13" s="2" t="s">
        <v>10</v>
      </c>
      <c r="C13" s="2" t="s">
        <v>97</v>
      </c>
      <c r="D13" s="48" t="s">
        <v>98</v>
      </c>
      <c r="E13" s="126">
        <v>520689.20999999996</v>
      </c>
      <c r="F13" s="126">
        <v>6.3948846218409017E-14</v>
      </c>
      <c r="G13" s="126">
        <v>0</v>
      </c>
      <c r="H13" s="126">
        <v>0</v>
      </c>
      <c r="I13" s="126">
        <v>0</v>
      </c>
      <c r="J13" s="141" t="s">
        <v>263</v>
      </c>
    </row>
    <row r="14" spans="2:10" ht="14.25" customHeight="1" thickBot="1" x14ac:dyDescent="0.3">
      <c r="B14" s="2" t="s">
        <v>10</v>
      </c>
      <c r="C14" s="2" t="s">
        <v>99</v>
      </c>
      <c r="D14" s="48" t="s">
        <v>100</v>
      </c>
      <c r="E14" s="126">
        <v>457129.07000000007</v>
      </c>
      <c r="F14" s="126">
        <v>513558.54</v>
      </c>
      <c r="G14" s="126">
        <v>202850.98</v>
      </c>
      <c r="H14" s="126">
        <v>477509.99999999994</v>
      </c>
      <c r="I14" s="126">
        <v>482996.99999999959</v>
      </c>
    </row>
    <row r="15" spans="2:10" ht="14.25" hidden="1" customHeight="1" thickBot="1" x14ac:dyDescent="0.3">
      <c r="B15" s="2"/>
      <c r="C15" s="2"/>
      <c r="D15" s="48"/>
      <c r="E15" s="126"/>
      <c r="F15" s="126"/>
      <c r="G15" s="126"/>
      <c r="H15" s="126"/>
      <c r="I15" s="126"/>
    </row>
    <row r="16" spans="2:10" ht="14.25" customHeight="1" thickBot="1" x14ac:dyDescent="0.3">
      <c r="B16" s="2"/>
      <c r="C16" s="2"/>
      <c r="D16" s="16" t="s">
        <v>101</v>
      </c>
      <c r="E16" s="132">
        <f>SUM(E7:E15)</f>
        <v>8737744.9700000007</v>
      </c>
      <c r="F16" s="132">
        <f>SUM(F7:F15)</f>
        <v>9329853.2599999998</v>
      </c>
      <c r="G16" s="132">
        <f>SUM(G7:G15)</f>
        <v>4819720.88</v>
      </c>
      <c r="H16" s="132">
        <f>SUM(H7:H15)</f>
        <v>9340334.5599999968</v>
      </c>
      <c r="I16" s="132">
        <f>SUM(I7:I15)</f>
        <v>9146010.0000000037</v>
      </c>
    </row>
    <row r="17" spans="2:9" ht="14.25" customHeight="1" x14ac:dyDescent="0.25">
      <c r="B17" s="2"/>
      <c r="C17" s="2"/>
      <c r="D17" s="3"/>
      <c r="E17" s="126"/>
      <c r="F17" s="126"/>
      <c r="G17" s="126"/>
      <c r="H17" s="126"/>
      <c r="I17" s="126"/>
    </row>
    <row r="18" spans="2:9" ht="14.25" hidden="1" customHeight="1" x14ac:dyDescent="0.25">
      <c r="B18" s="2"/>
      <c r="C18" s="2"/>
      <c r="D18" s="15" t="s">
        <v>102</v>
      </c>
      <c r="E18" s="133"/>
      <c r="F18" s="133"/>
      <c r="G18" s="133"/>
      <c r="H18" s="133"/>
      <c r="I18" s="133"/>
    </row>
    <row r="19" spans="2:9" ht="14.25" hidden="1" customHeight="1" x14ac:dyDescent="0.25">
      <c r="B19" s="2" t="s">
        <v>103</v>
      </c>
      <c r="C19" s="2" t="s">
        <v>87</v>
      </c>
      <c r="D19" s="39" t="s">
        <v>88</v>
      </c>
      <c r="E19" s="133">
        <v>118626.37</v>
      </c>
      <c r="F19" s="133">
        <v>107656.16000000002</v>
      </c>
      <c r="G19" s="133">
        <v>156018.38</v>
      </c>
      <c r="H19" s="133">
        <v>122646.25520211067</v>
      </c>
      <c r="I19" s="133">
        <v>164354.08270548919</v>
      </c>
    </row>
    <row r="20" spans="2:9" ht="14.25" hidden="1" customHeight="1" x14ac:dyDescent="0.25">
      <c r="B20" s="11" t="s">
        <v>103</v>
      </c>
      <c r="C20" s="11" t="s">
        <v>89</v>
      </c>
      <c r="D20" s="49" t="s">
        <v>90</v>
      </c>
      <c r="E20" s="134">
        <v>3174763.3999999994</v>
      </c>
      <c r="F20" s="134">
        <v>2923696.12</v>
      </c>
      <c r="G20" s="134">
        <v>1548448.24</v>
      </c>
      <c r="H20" s="134">
        <v>2694943.5397323277</v>
      </c>
      <c r="I20" s="134">
        <v>2745590.2185023664</v>
      </c>
    </row>
    <row r="21" spans="2:9" ht="14.25" hidden="1" customHeight="1" x14ac:dyDescent="0.25">
      <c r="B21" s="11" t="s">
        <v>26</v>
      </c>
      <c r="C21" s="11" t="s">
        <v>27</v>
      </c>
      <c r="D21" s="49"/>
      <c r="E21" s="134">
        <v>168399.95999999996</v>
      </c>
      <c r="F21" s="134">
        <v>84200.000000000015</v>
      </c>
      <c r="G21" s="134">
        <v>0</v>
      </c>
      <c r="H21" s="134">
        <v>0</v>
      </c>
      <c r="I21" s="134">
        <v>0</v>
      </c>
    </row>
    <row r="22" spans="2:9" ht="14.25" hidden="1" customHeight="1" x14ac:dyDescent="0.25">
      <c r="B22" s="2"/>
      <c r="C22" s="2"/>
      <c r="D22" s="39" t="s">
        <v>90</v>
      </c>
      <c r="E22" s="133">
        <f>E20-E21</f>
        <v>3006363.4399999995</v>
      </c>
      <c r="F22" s="133">
        <f>F20-F21</f>
        <v>2839496.12</v>
      </c>
      <c r="G22" s="133">
        <f>G20-G21</f>
        <v>1548448.24</v>
      </c>
      <c r="H22" s="133">
        <f>H20-H21</f>
        <v>2694943.5397323277</v>
      </c>
      <c r="I22" s="133">
        <f>I20-I21</f>
        <v>2745590.2185023664</v>
      </c>
    </row>
    <row r="23" spans="2:9" ht="14.25" hidden="1" customHeight="1" x14ac:dyDescent="0.25">
      <c r="B23" s="2" t="s">
        <v>103</v>
      </c>
      <c r="C23" s="2" t="s">
        <v>91</v>
      </c>
      <c r="D23" s="39" t="s">
        <v>92</v>
      </c>
      <c r="E23" s="133">
        <v>2989094.3999999994</v>
      </c>
      <c r="F23" s="133">
        <v>3226223.87</v>
      </c>
      <c r="G23" s="133">
        <v>1971469.4000000001</v>
      </c>
      <c r="H23" s="133">
        <v>3573149.986090648</v>
      </c>
      <c r="I23" s="133">
        <v>3633704.7838383997</v>
      </c>
    </row>
    <row r="24" spans="2:9" ht="14.25" hidden="1" customHeight="1" x14ac:dyDescent="0.25">
      <c r="B24" s="2" t="s">
        <v>103</v>
      </c>
      <c r="C24" s="2" t="s">
        <v>93</v>
      </c>
      <c r="D24" s="39" t="s">
        <v>94</v>
      </c>
      <c r="E24" s="133">
        <v>673111.96</v>
      </c>
      <c r="F24" s="133">
        <v>931042.66999999993</v>
      </c>
      <c r="G24" s="133">
        <v>580718.13</v>
      </c>
      <c r="H24" s="133">
        <v>870948.56811609387</v>
      </c>
      <c r="I24" s="133">
        <v>817580.00412239332</v>
      </c>
    </row>
    <row r="25" spans="2:9" ht="14.25" hidden="1" customHeight="1" x14ac:dyDescent="0.25">
      <c r="B25" s="2" t="s">
        <v>103</v>
      </c>
      <c r="C25" s="2" t="s">
        <v>95</v>
      </c>
      <c r="D25" s="39" t="s">
        <v>96</v>
      </c>
      <c r="E25" s="133">
        <v>954077.36999999988</v>
      </c>
      <c r="F25" s="133">
        <v>1036837.4900000001</v>
      </c>
      <c r="G25" s="133">
        <v>456268.69</v>
      </c>
      <c r="H25" s="133">
        <v>999724.48561878735</v>
      </c>
      <c r="I25" s="133">
        <v>931380.18848769122</v>
      </c>
    </row>
    <row r="26" spans="2:9" ht="14.25" hidden="1" customHeight="1" x14ac:dyDescent="0.25">
      <c r="B26" s="2" t="s">
        <v>103</v>
      </c>
      <c r="C26" s="2" t="s">
        <v>97</v>
      </c>
      <c r="D26" s="39" t="s">
        <v>98</v>
      </c>
      <c r="E26" s="133">
        <v>368705.79</v>
      </c>
      <c r="F26" s="133">
        <v>3.637978807091713E-12</v>
      </c>
      <c r="G26" s="133">
        <v>-33.359999999999772</v>
      </c>
      <c r="H26" s="133">
        <v>0</v>
      </c>
      <c r="I26" s="133">
        <v>0</v>
      </c>
    </row>
    <row r="27" spans="2:9" ht="14.25" hidden="1" customHeight="1" x14ac:dyDescent="0.25">
      <c r="B27" s="2" t="s">
        <v>103</v>
      </c>
      <c r="C27" s="2" t="s">
        <v>99</v>
      </c>
      <c r="D27" s="39" t="s">
        <v>100</v>
      </c>
      <c r="E27" s="133">
        <v>476050.74</v>
      </c>
      <c r="F27" s="133">
        <v>409304.29000000004</v>
      </c>
      <c r="G27" s="133">
        <v>203099.78999999998</v>
      </c>
      <c r="H27" s="133">
        <v>443447.28806835099</v>
      </c>
      <c r="I27" s="133">
        <v>452070.10394535237</v>
      </c>
    </row>
    <row r="28" spans="2:9" ht="14.25" hidden="1" customHeight="1" x14ac:dyDescent="0.25">
      <c r="B28" s="2"/>
      <c r="C28" s="2"/>
      <c r="D28" s="39"/>
      <c r="E28" s="133"/>
      <c r="F28" s="133"/>
      <c r="G28" s="133"/>
      <c r="H28" s="133"/>
      <c r="I28" s="133"/>
    </row>
    <row r="29" spans="2:9" ht="14.25" hidden="1" customHeight="1" thickBot="1" x14ac:dyDescent="0.3">
      <c r="B29" s="2"/>
      <c r="C29" s="2"/>
      <c r="D29" s="15" t="s">
        <v>29</v>
      </c>
      <c r="E29" s="135">
        <f>E19+E22+E23+E24+E25+E26+E27+E28</f>
        <v>8586030.0699999984</v>
      </c>
      <c r="F29" s="135">
        <f>F19+F22+F23+F24+F25+F26+F27+F28</f>
        <v>8550560.6000000015</v>
      </c>
      <c r="G29" s="135">
        <f>G19+G22+G23+G24+G25+G26+G27+G28</f>
        <v>4915989.2700000005</v>
      </c>
      <c r="H29" s="135">
        <f>H19+H22+H23+H24+H25+H26+H27+H28</f>
        <v>8704860.1228283178</v>
      </c>
      <c r="I29" s="135">
        <f>I19+I22+I23+I24+I25+I26+I27+I28</f>
        <v>8744679.3816016931</v>
      </c>
    </row>
    <row r="30" spans="2:9" ht="14.25" hidden="1" customHeight="1" x14ac:dyDescent="0.25">
      <c r="B30" s="2"/>
      <c r="C30" s="2"/>
      <c r="D30" s="50" t="s">
        <v>104</v>
      </c>
      <c r="E30" s="133"/>
      <c r="F30" s="133"/>
      <c r="G30" s="133"/>
      <c r="H30" s="133"/>
      <c r="I30" s="133"/>
    </row>
    <row r="31" spans="2:9" ht="14.25" hidden="1" customHeight="1" x14ac:dyDescent="0.25">
      <c r="B31" s="2" t="s">
        <v>42</v>
      </c>
      <c r="C31" s="2" t="s">
        <v>87</v>
      </c>
      <c r="D31" s="39" t="s">
        <v>88</v>
      </c>
      <c r="E31" s="133">
        <v>0</v>
      </c>
      <c r="F31" s="133">
        <v>0</v>
      </c>
      <c r="G31" s="133">
        <v>0</v>
      </c>
      <c r="H31" s="133">
        <v>0</v>
      </c>
      <c r="I31" s="133">
        <v>0</v>
      </c>
    </row>
    <row r="32" spans="2:9" ht="14.25" hidden="1" customHeight="1" x14ac:dyDescent="0.25">
      <c r="B32" s="2" t="s">
        <v>42</v>
      </c>
      <c r="C32" s="2" t="s">
        <v>89</v>
      </c>
      <c r="D32" s="39" t="s">
        <v>90</v>
      </c>
      <c r="E32" s="133">
        <v>563929.43999999994</v>
      </c>
      <c r="F32" s="133">
        <v>683979.75</v>
      </c>
      <c r="G32" s="133">
        <v>343970.36</v>
      </c>
      <c r="H32" s="133">
        <v>620368</v>
      </c>
      <c r="I32" s="133">
        <v>633482.99999999965</v>
      </c>
    </row>
    <row r="33" spans="2:9" ht="14.25" hidden="1" customHeight="1" x14ac:dyDescent="0.25">
      <c r="B33" s="2" t="s">
        <v>42</v>
      </c>
      <c r="C33" s="2" t="s">
        <v>91</v>
      </c>
      <c r="D33" s="39" t="s">
        <v>92</v>
      </c>
      <c r="E33" s="133">
        <v>1064836.57</v>
      </c>
      <c r="F33" s="133">
        <v>1130487.56</v>
      </c>
      <c r="G33" s="133">
        <v>585025</v>
      </c>
      <c r="H33" s="133">
        <v>1205091</v>
      </c>
      <c r="I33" s="133">
        <v>1176789</v>
      </c>
    </row>
    <row r="34" spans="2:9" ht="14.25" hidden="1" customHeight="1" x14ac:dyDescent="0.25">
      <c r="B34" s="2" t="s">
        <v>42</v>
      </c>
      <c r="C34" s="2" t="s">
        <v>93</v>
      </c>
      <c r="D34" s="39" t="s">
        <v>94</v>
      </c>
      <c r="E34" s="133">
        <v>178073.78</v>
      </c>
      <c r="F34" s="133">
        <v>246726.31</v>
      </c>
      <c r="G34" s="133">
        <v>134559.33000000002</v>
      </c>
      <c r="H34" s="133">
        <v>230801.80000000002</v>
      </c>
      <c r="I34" s="133">
        <v>216691</v>
      </c>
    </row>
    <row r="35" spans="2:9" ht="14.25" hidden="1" customHeight="1" x14ac:dyDescent="0.25">
      <c r="B35" s="2" t="s">
        <v>42</v>
      </c>
      <c r="C35" s="2" t="s">
        <v>95</v>
      </c>
      <c r="D35" s="39" t="s">
        <v>96</v>
      </c>
      <c r="E35" s="133">
        <v>249239.42</v>
      </c>
      <c r="F35" s="133">
        <v>275124.47000000003</v>
      </c>
      <c r="G35" s="133">
        <v>150667.43</v>
      </c>
      <c r="H35" s="133">
        <v>292388.00000000041</v>
      </c>
      <c r="I35" s="133">
        <v>292481.00000000035</v>
      </c>
    </row>
    <row r="36" spans="2:9" ht="14.25" hidden="1" customHeight="1" x14ac:dyDescent="0.25">
      <c r="B36" s="2" t="s">
        <v>42</v>
      </c>
      <c r="C36" s="2" t="s">
        <v>97</v>
      </c>
      <c r="D36" s="39" t="s">
        <v>98</v>
      </c>
      <c r="E36" s="133">
        <v>137982.63999999998</v>
      </c>
      <c r="F36" s="133">
        <v>0</v>
      </c>
      <c r="G36" s="133">
        <v>0</v>
      </c>
      <c r="H36" s="133">
        <v>0</v>
      </c>
      <c r="I36" s="133">
        <v>0</v>
      </c>
    </row>
    <row r="37" spans="2:9" ht="14.25" hidden="1" customHeight="1" x14ac:dyDescent="0.25">
      <c r="B37" s="2" t="s">
        <v>42</v>
      </c>
      <c r="C37" s="2" t="s">
        <v>99</v>
      </c>
      <c r="D37" s="39" t="s">
        <v>100</v>
      </c>
      <c r="E37" s="133">
        <v>121130.17</v>
      </c>
      <c r="F37" s="133">
        <v>136093.01</v>
      </c>
      <c r="G37" s="133">
        <v>53755.509999999995</v>
      </c>
      <c r="H37" s="133">
        <v>126539.99999999999</v>
      </c>
      <c r="I37" s="133">
        <v>127994.00000000041</v>
      </c>
    </row>
    <row r="38" spans="2:9" ht="14.25" hidden="1" customHeight="1" thickBot="1" x14ac:dyDescent="0.3">
      <c r="B38" s="2"/>
      <c r="C38" s="2"/>
      <c r="D38" s="39" t="s">
        <v>105</v>
      </c>
      <c r="E38" s="135"/>
      <c r="F38" s="135"/>
      <c r="G38" s="135"/>
      <c r="H38" s="135"/>
      <c r="I38" s="135"/>
    </row>
    <row r="39" spans="2:9" ht="14.25" hidden="1" customHeight="1" thickBot="1" x14ac:dyDescent="0.3">
      <c r="B39" s="2"/>
      <c r="C39" s="2"/>
      <c r="D39" s="15" t="s">
        <v>106</v>
      </c>
      <c r="E39" s="135">
        <f>SUM(E30:E38)</f>
        <v>2315192.02</v>
      </c>
      <c r="F39" s="135">
        <f>SUM(F30:F38)</f>
        <v>2472411.1000000006</v>
      </c>
      <c r="G39" s="135">
        <f>SUM(G30:G38)</f>
        <v>1267977.6299999999</v>
      </c>
      <c r="H39" s="135">
        <f>SUM(H30:H38)</f>
        <v>2475188.8000000003</v>
      </c>
      <c r="I39" s="135">
        <f>SUM(I30:I38)</f>
        <v>2447438.0000000005</v>
      </c>
    </row>
    <row r="40" spans="2:9" ht="14.25" hidden="1" customHeight="1" thickBot="1" x14ac:dyDescent="0.3">
      <c r="B40" s="2"/>
      <c r="C40" s="2"/>
      <c r="D40" s="39"/>
      <c r="E40" s="135"/>
      <c r="F40" s="135"/>
      <c r="G40" s="135"/>
      <c r="H40" s="135"/>
      <c r="I40" s="135"/>
    </row>
    <row r="41" spans="2:9" ht="14.25" customHeight="1" x14ac:dyDescent="0.25">
      <c r="B41" s="2"/>
      <c r="C41" s="2"/>
      <c r="D41" s="16" t="s">
        <v>107</v>
      </c>
      <c r="E41" s="126"/>
      <c r="F41" s="126"/>
      <c r="G41" s="126"/>
      <c r="H41" s="126"/>
      <c r="I41" s="126"/>
    </row>
    <row r="42" spans="2:9" ht="14.25" customHeight="1" x14ac:dyDescent="0.25">
      <c r="B42" s="2"/>
      <c r="C42" s="2"/>
      <c r="D42" s="48" t="s">
        <v>88</v>
      </c>
      <c r="E42" s="126">
        <f>E19-E31</f>
        <v>118626.37</v>
      </c>
      <c r="F42" s="126">
        <f>F19-F31</f>
        <v>107656.16000000002</v>
      </c>
      <c r="G42" s="126">
        <f>G19-G31</f>
        <v>156018.38</v>
      </c>
      <c r="H42" s="126">
        <f>H19-H31</f>
        <v>122646.25520211067</v>
      </c>
      <c r="I42" s="126">
        <f>I19-I31</f>
        <v>164354.08270548919</v>
      </c>
    </row>
    <row r="43" spans="2:9" ht="14.25" customHeight="1" x14ac:dyDescent="0.25">
      <c r="B43" s="2"/>
      <c r="C43" s="2"/>
      <c r="D43" s="48" t="s">
        <v>90</v>
      </c>
      <c r="E43" s="126">
        <f t="shared" ref="E43:I48" si="0">E22-E32</f>
        <v>2442433.9999999995</v>
      </c>
      <c r="F43" s="126">
        <f t="shared" si="0"/>
        <v>2155516.37</v>
      </c>
      <c r="G43" s="126">
        <f t="shared" si="0"/>
        <v>1204477.8799999999</v>
      </c>
      <c r="H43" s="126">
        <f t="shared" si="0"/>
        <v>2074575.5397323277</v>
      </c>
      <c r="I43" s="126">
        <f t="shared" si="0"/>
        <v>2112107.2185023669</v>
      </c>
    </row>
    <row r="44" spans="2:9" ht="14.25" customHeight="1" x14ac:dyDescent="0.25">
      <c r="B44" s="2"/>
      <c r="C44" s="2"/>
      <c r="D44" s="48" t="s">
        <v>92</v>
      </c>
      <c r="E44" s="126">
        <f t="shared" si="0"/>
        <v>1924257.8299999994</v>
      </c>
      <c r="F44" s="126">
        <f t="shared" si="0"/>
        <v>2095736.31</v>
      </c>
      <c r="G44" s="126">
        <f t="shared" si="0"/>
        <v>1386444.4000000001</v>
      </c>
      <c r="H44" s="126">
        <f t="shared" si="0"/>
        <v>2368058.986090648</v>
      </c>
      <c r="I44" s="126">
        <f t="shared" si="0"/>
        <v>2456915.7838383997</v>
      </c>
    </row>
    <row r="45" spans="2:9" ht="14.25" customHeight="1" x14ac:dyDescent="0.25">
      <c r="B45" s="2"/>
      <c r="C45" s="2"/>
      <c r="D45" s="48" t="s">
        <v>94</v>
      </c>
      <c r="E45" s="126">
        <f t="shared" si="0"/>
        <v>495038.17999999993</v>
      </c>
      <c r="F45" s="126">
        <f t="shared" si="0"/>
        <v>684316.35999999987</v>
      </c>
      <c r="G45" s="126">
        <f t="shared" si="0"/>
        <v>446158.8</v>
      </c>
      <c r="H45" s="126">
        <f t="shared" si="0"/>
        <v>640146.76811609382</v>
      </c>
      <c r="I45" s="126">
        <f t="shared" si="0"/>
        <v>600889.00412239332</v>
      </c>
    </row>
    <row r="46" spans="2:9" ht="14.25" customHeight="1" x14ac:dyDescent="0.25">
      <c r="B46" s="2"/>
      <c r="C46" s="2"/>
      <c r="D46" s="48" t="s">
        <v>270</v>
      </c>
      <c r="E46" s="126">
        <f t="shared" si="0"/>
        <v>704837.94999999984</v>
      </c>
      <c r="F46" s="126">
        <f t="shared" si="0"/>
        <v>761713.02</v>
      </c>
      <c r="G46" s="126">
        <f t="shared" si="0"/>
        <v>305601.26</v>
      </c>
      <c r="H46" s="126">
        <f t="shared" si="0"/>
        <v>707336.48561878689</v>
      </c>
      <c r="I46" s="126">
        <f t="shared" si="0"/>
        <v>638899.18848769087</v>
      </c>
    </row>
    <row r="47" spans="2:9" ht="14.25" customHeight="1" x14ac:dyDescent="0.25">
      <c r="B47" s="2"/>
      <c r="C47" s="2"/>
      <c r="D47" s="48" t="s">
        <v>98</v>
      </c>
      <c r="E47" s="126">
        <f t="shared" si="0"/>
        <v>230723.15</v>
      </c>
      <c r="F47" s="126">
        <f t="shared" si="0"/>
        <v>3.637978807091713E-12</v>
      </c>
      <c r="G47" s="126">
        <f t="shared" si="0"/>
        <v>-33.359999999999772</v>
      </c>
      <c r="H47" s="126">
        <f t="shared" si="0"/>
        <v>0</v>
      </c>
      <c r="I47" s="126">
        <f t="shared" si="0"/>
        <v>0</v>
      </c>
    </row>
    <row r="48" spans="2:9" ht="14.25" customHeight="1" thickBot="1" x14ac:dyDescent="0.3">
      <c r="B48" s="2"/>
      <c r="C48" s="2"/>
      <c r="D48" s="48" t="s">
        <v>100</v>
      </c>
      <c r="E48" s="126">
        <f t="shared" si="0"/>
        <v>354920.57</v>
      </c>
      <c r="F48" s="126">
        <f t="shared" si="0"/>
        <v>273211.28000000003</v>
      </c>
      <c r="G48" s="126">
        <f t="shared" si="0"/>
        <v>149344.27999999997</v>
      </c>
      <c r="H48" s="126">
        <f t="shared" si="0"/>
        <v>316907.28806835099</v>
      </c>
      <c r="I48" s="126">
        <f t="shared" si="0"/>
        <v>324076.10394535196</v>
      </c>
    </row>
    <row r="49" spans="2:9" ht="14.25" hidden="1" customHeight="1" thickBot="1" x14ac:dyDescent="0.3">
      <c r="B49" s="2"/>
      <c r="C49" s="2"/>
      <c r="D49" s="48"/>
      <c r="E49" s="126"/>
      <c r="F49" s="126"/>
      <c r="G49" s="126"/>
      <c r="H49" s="126"/>
      <c r="I49" s="126"/>
    </row>
    <row r="50" spans="2:9" ht="14.25" customHeight="1" thickBot="1" x14ac:dyDescent="0.3">
      <c r="B50" s="2"/>
      <c r="C50" s="2"/>
      <c r="D50" s="16" t="s">
        <v>108</v>
      </c>
      <c r="E50" s="132">
        <f>SUM(E41:E49)</f>
        <v>6270838.0499999998</v>
      </c>
      <c r="F50" s="132">
        <f>SUM(F41:F49)</f>
        <v>6078149.4999999991</v>
      </c>
      <c r="G50" s="132">
        <f>SUM(G41:G49)</f>
        <v>3648011.6399999997</v>
      </c>
      <c r="H50" s="132">
        <f>SUM(H41:H49)</f>
        <v>6229671.3228283189</v>
      </c>
      <c r="I50" s="132">
        <f>SUM(I41:I49)</f>
        <v>6297241.3816016922</v>
      </c>
    </row>
    <row r="51" spans="2:9" ht="14.25" customHeight="1" x14ac:dyDescent="0.25">
      <c r="B51" s="2"/>
      <c r="C51" s="2"/>
      <c r="D51" s="3"/>
      <c r="E51" s="126"/>
      <c r="F51" s="126"/>
      <c r="G51" s="126"/>
      <c r="H51" s="126"/>
      <c r="I51" s="126"/>
    </row>
    <row r="52" spans="2:9" ht="14.25" customHeight="1" x14ac:dyDescent="0.25">
      <c r="B52" s="51"/>
      <c r="C52" s="51"/>
      <c r="D52" s="52" t="s">
        <v>109</v>
      </c>
      <c r="E52" s="126"/>
      <c r="F52" s="126"/>
      <c r="G52" s="126"/>
      <c r="H52" s="126"/>
      <c r="I52" s="126"/>
    </row>
    <row r="53" spans="2:9" ht="14.25" customHeight="1" x14ac:dyDescent="0.25">
      <c r="B53" s="2"/>
      <c r="C53" s="2"/>
      <c r="D53" s="48" t="s">
        <v>88</v>
      </c>
      <c r="E53" s="126">
        <f t="shared" ref="E53:I59" si="1">E8-E42</f>
        <v>-118626.37</v>
      </c>
      <c r="F53" s="126">
        <f t="shared" si="1"/>
        <v>-107656.16000000002</v>
      </c>
      <c r="G53" s="126">
        <f t="shared" si="1"/>
        <v>-156018.38</v>
      </c>
      <c r="H53" s="126">
        <f t="shared" si="1"/>
        <v>-122646.25520211067</v>
      </c>
      <c r="I53" s="126">
        <f t="shared" si="1"/>
        <v>-164354.08270548919</v>
      </c>
    </row>
    <row r="54" spans="2:9" ht="14.25" customHeight="1" x14ac:dyDescent="0.25">
      <c r="B54" s="2"/>
      <c r="C54" s="2"/>
      <c r="D54" s="48" t="s">
        <v>90</v>
      </c>
      <c r="E54" s="126">
        <f t="shared" si="1"/>
        <v>-314396.6099999994</v>
      </c>
      <c r="F54" s="126">
        <f t="shared" si="1"/>
        <v>425539.31999999983</v>
      </c>
      <c r="G54" s="126">
        <f t="shared" si="1"/>
        <v>93523.520000000251</v>
      </c>
      <c r="H54" s="126">
        <f t="shared" si="1"/>
        <v>266437.46026766952</v>
      </c>
      <c r="I54" s="126">
        <f t="shared" si="1"/>
        <v>188792.78149763588</v>
      </c>
    </row>
    <row r="55" spans="2:9" ht="14.25" customHeight="1" x14ac:dyDescent="0.25">
      <c r="B55" s="2"/>
      <c r="C55" s="2"/>
      <c r="D55" s="48" t="s">
        <v>92</v>
      </c>
      <c r="E55" s="126">
        <f t="shared" si="1"/>
        <v>2093993.3500000003</v>
      </c>
      <c r="F55" s="126">
        <f t="shared" si="1"/>
        <v>2170254.4900000007</v>
      </c>
      <c r="G55" s="126">
        <f t="shared" si="1"/>
        <v>856096.7</v>
      </c>
      <c r="H55" s="126">
        <f t="shared" si="1"/>
        <v>2179454.013909352</v>
      </c>
      <c r="I55" s="126">
        <f t="shared" si="1"/>
        <v>1983797.2161616003</v>
      </c>
    </row>
    <row r="56" spans="2:9" ht="14.25" customHeight="1" x14ac:dyDescent="0.25">
      <c r="B56" s="2"/>
      <c r="C56" s="2"/>
      <c r="D56" s="48" t="s">
        <v>94</v>
      </c>
      <c r="E56" s="126">
        <f t="shared" si="1"/>
        <v>178073.78000000003</v>
      </c>
      <c r="F56" s="126">
        <f t="shared" si="1"/>
        <v>246726.31000000017</v>
      </c>
      <c r="G56" s="126">
        <f t="shared" si="1"/>
        <v>61612.26999999996</v>
      </c>
      <c r="H56" s="126">
        <f t="shared" si="1"/>
        <v>230801.79188390623</v>
      </c>
      <c r="I56" s="126">
        <f t="shared" si="1"/>
        <v>216810.99587760668</v>
      </c>
    </row>
    <row r="57" spans="2:9" ht="14.25" customHeight="1" x14ac:dyDescent="0.25">
      <c r="B57" s="2"/>
      <c r="C57" s="2"/>
      <c r="D57" s="48" t="s">
        <v>270</v>
      </c>
      <c r="E57" s="126">
        <f t="shared" si="1"/>
        <v>235688.21000000008</v>
      </c>
      <c r="F57" s="126">
        <f t="shared" si="1"/>
        <v>276492.53999999992</v>
      </c>
      <c r="G57" s="126">
        <f t="shared" si="1"/>
        <v>262955.06999999995</v>
      </c>
      <c r="H57" s="126">
        <f t="shared" si="1"/>
        <v>396013.51438121265</v>
      </c>
      <c r="I57" s="126">
        <f t="shared" si="1"/>
        <v>464800.81151230913</v>
      </c>
    </row>
    <row r="58" spans="2:9" ht="14.25" customHeight="1" x14ac:dyDescent="0.25">
      <c r="B58" s="2"/>
      <c r="C58" s="2"/>
      <c r="D58" s="48" t="s">
        <v>98</v>
      </c>
      <c r="E58" s="126">
        <f t="shared" si="1"/>
        <v>289966.05999999994</v>
      </c>
      <c r="F58" s="126">
        <f t="shared" si="1"/>
        <v>-3.5740299608733039E-12</v>
      </c>
      <c r="G58" s="126">
        <f t="shared" si="1"/>
        <v>33.359999999999772</v>
      </c>
      <c r="H58" s="126">
        <f t="shared" si="1"/>
        <v>0</v>
      </c>
      <c r="I58" s="126">
        <f t="shared" si="1"/>
        <v>0</v>
      </c>
    </row>
    <row r="59" spans="2:9" ht="14.25" customHeight="1" thickBot="1" x14ac:dyDescent="0.3">
      <c r="B59" s="2"/>
      <c r="C59" s="2"/>
      <c r="D59" s="48" t="s">
        <v>100</v>
      </c>
      <c r="E59" s="126">
        <f t="shared" si="1"/>
        <v>102208.50000000006</v>
      </c>
      <c r="F59" s="126">
        <f t="shared" si="1"/>
        <v>240347.25999999995</v>
      </c>
      <c r="G59" s="126">
        <f t="shared" si="1"/>
        <v>53506.700000000041</v>
      </c>
      <c r="H59" s="126">
        <f t="shared" si="1"/>
        <v>160602.71193164896</v>
      </c>
      <c r="I59" s="126">
        <f t="shared" si="1"/>
        <v>158920.89605464763</v>
      </c>
    </row>
    <row r="60" spans="2:9" ht="14.25" hidden="1" customHeight="1" thickBot="1" x14ac:dyDescent="0.3">
      <c r="B60" s="2"/>
      <c r="C60" s="2"/>
      <c r="D60" s="48"/>
      <c r="E60" s="126"/>
      <c r="F60" s="126"/>
      <c r="G60" s="126"/>
      <c r="H60" s="126"/>
      <c r="I60" s="126"/>
    </row>
    <row r="61" spans="2:9" ht="14.25" customHeight="1" thickBot="1" x14ac:dyDescent="0.3">
      <c r="B61" s="2"/>
      <c r="C61" s="2"/>
      <c r="D61" s="52" t="s">
        <v>110</v>
      </c>
      <c r="E61" s="132">
        <f>SUM(E52:E60)</f>
        <v>2466906.9200000013</v>
      </c>
      <c r="F61" s="132">
        <f>SUM(F52:F60)</f>
        <v>3251703.7600000002</v>
      </c>
      <c r="G61" s="132">
        <f>SUM(G52:G60)</f>
        <v>1171709.2400000002</v>
      </c>
      <c r="H61" s="132">
        <f>SUM(H52:H60)</f>
        <v>3110663.2371716788</v>
      </c>
      <c r="I61" s="132">
        <f>SUM(I52:I60)</f>
        <v>2848768.6183983106</v>
      </c>
    </row>
    <row r="62" spans="2:9" ht="14.25" customHeight="1" x14ac:dyDescent="0.25">
      <c r="B62" s="2"/>
      <c r="C62" s="2"/>
      <c r="D62" s="3"/>
      <c r="E62" s="126"/>
      <c r="F62" s="126"/>
      <c r="G62" s="126"/>
      <c r="H62" s="126"/>
      <c r="I62" s="126"/>
    </row>
    <row r="63" spans="2:9" ht="14.25" customHeight="1" x14ac:dyDescent="0.25">
      <c r="B63" s="2"/>
      <c r="C63" s="2"/>
      <c r="D63" s="33" t="s">
        <v>111</v>
      </c>
      <c r="E63" s="126"/>
      <c r="F63" s="126"/>
      <c r="G63" s="126"/>
      <c r="H63" s="126"/>
      <c r="I63" s="126"/>
    </row>
    <row r="64" spans="2:9" ht="14.25" hidden="1" customHeight="1" x14ac:dyDescent="0.25">
      <c r="B64" s="2" t="s">
        <v>42</v>
      </c>
      <c r="C64" s="2" t="s">
        <v>87</v>
      </c>
      <c r="D64" s="48" t="s">
        <v>88</v>
      </c>
      <c r="E64" s="126">
        <v>0</v>
      </c>
      <c r="F64" s="126">
        <v>0</v>
      </c>
      <c r="G64" s="126">
        <v>0</v>
      </c>
      <c r="H64" s="126">
        <v>0</v>
      </c>
      <c r="I64" s="126">
        <v>0</v>
      </c>
    </row>
    <row r="65" spans="2:9" ht="14.25" customHeight="1" x14ac:dyDescent="0.25">
      <c r="B65" s="2" t="s">
        <v>42</v>
      </c>
      <c r="C65" s="2" t="s">
        <v>89</v>
      </c>
      <c r="D65" s="48" t="s">
        <v>90</v>
      </c>
      <c r="E65" s="126">
        <v>563929.43999999994</v>
      </c>
      <c r="F65" s="126">
        <v>683979.75</v>
      </c>
      <c r="G65" s="126">
        <v>343970.36</v>
      </c>
      <c r="H65" s="126">
        <v>620368</v>
      </c>
      <c r="I65" s="126">
        <v>633482.99999999965</v>
      </c>
    </row>
    <row r="66" spans="2:9" ht="14.25" customHeight="1" x14ac:dyDescent="0.25">
      <c r="B66" s="2" t="s">
        <v>42</v>
      </c>
      <c r="C66" s="2" t="s">
        <v>91</v>
      </c>
      <c r="D66" s="48" t="s">
        <v>92</v>
      </c>
      <c r="E66" s="126">
        <v>1064836.57</v>
      </c>
      <c r="F66" s="126">
        <v>1130487.56</v>
      </c>
      <c r="G66" s="126">
        <v>585025</v>
      </c>
      <c r="H66" s="126">
        <v>1205091</v>
      </c>
      <c r="I66" s="126">
        <v>1176789</v>
      </c>
    </row>
    <row r="67" spans="2:9" ht="14.25" customHeight="1" x14ac:dyDescent="0.25">
      <c r="B67" s="2" t="s">
        <v>42</v>
      </c>
      <c r="C67" s="2" t="s">
        <v>93</v>
      </c>
      <c r="D67" s="48" t="s">
        <v>94</v>
      </c>
      <c r="E67" s="126">
        <v>178073.78</v>
      </c>
      <c r="F67" s="126">
        <v>246726.31</v>
      </c>
      <c r="G67" s="126">
        <v>134559.33000000002</v>
      </c>
      <c r="H67" s="126">
        <v>230801.80000000002</v>
      </c>
      <c r="I67" s="126">
        <v>216691</v>
      </c>
    </row>
    <row r="68" spans="2:9" ht="14.25" customHeight="1" x14ac:dyDescent="0.25">
      <c r="B68" s="2" t="s">
        <v>42</v>
      </c>
      <c r="C68" s="2" t="s">
        <v>95</v>
      </c>
      <c r="D68" s="48" t="s">
        <v>270</v>
      </c>
      <c r="E68" s="126">
        <v>249239.42</v>
      </c>
      <c r="F68" s="126">
        <v>275124.47000000003</v>
      </c>
      <c r="G68" s="126">
        <v>150667.43</v>
      </c>
      <c r="H68" s="126">
        <v>292388.00000000041</v>
      </c>
      <c r="I68" s="126">
        <v>292481.00000000035</v>
      </c>
    </row>
    <row r="69" spans="2:9" ht="14.25" customHeight="1" x14ac:dyDescent="0.25">
      <c r="B69" s="2" t="s">
        <v>42</v>
      </c>
      <c r="C69" s="2" t="s">
        <v>97</v>
      </c>
      <c r="D69" s="48" t="s">
        <v>98</v>
      </c>
      <c r="E69" s="126">
        <v>137982.63999999998</v>
      </c>
      <c r="F69" s="126">
        <v>0</v>
      </c>
      <c r="G69" s="126">
        <v>0</v>
      </c>
      <c r="H69" s="126">
        <v>0</v>
      </c>
      <c r="I69" s="126">
        <v>0</v>
      </c>
    </row>
    <row r="70" spans="2:9" ht="14.25" customHeight="1" thickBot="1" x14ac:dyDescent="0.3">
      <c r="B70" s="2" t="s">
        <v>42</v>
      </c>
      <c r="C70" s="2" t="s">
        <v>99</v>
      </c>
      <c r="D70" s="48" t="s">
        <v>100</v>
      </c>
      <c r="E70" s="126">
        <v>121130.17</v>
      </c>
      <c r="F70" s="126">
        <v>136093.01</v>
      </c>
      <c r="G70" s="126">
        <v>53755.509999999995</v>
      </c>
      <c r="H70" s="126">
        <v>126539.99999999999</v>
      </c>
      <c r="I70" s="126">
        <v>127994.00000000041</v>
      </c>
    </row>
    <row r="71" spans="2:9" ht="14.25" hidden="1" customHeight="1" thickBot="1" x14ac:dyDescent="0.3">
      <c r="B71" s="2"/>
      <c r="C71" s="2"/>
      <c r="D71" s="48"/>
      <c r="E71" s="126"/>
      <c r="F71" s="126"/>
      <c r="G71" s="126"/>
      <c r="H71" s="126"/>
      <c r="I71" s="126"/>
    </row>
    <row r="72" spans="2:9" ht="14.25" customHeight="1" thickBot="1" x14ac:dyDescent="0.3">
      <c r="B72" s="2"/>
      <c r="C72" s="2"/>
      <c r="D72" s="16" t="s">
        <v>112</v>
      </c>
      <c r="E72" s="132">
        <f>SUM(E63:E71)</f>
        <v>2315192.02</v>
      </c>
      <c r="F72" s="132">
        <f>SUM(F63:F71)</f>
        <v>2472411.1000000006</v>
      </c>
      <c r="G72" s="132">
        <f>SUM(G63:G71)</f>
        <v>1267977.6299999999</v>
      </c>
      <c r="H72" s="132">
        <f>SUM(H63:H71)</f>
        <v>2475188.8000000003</v>
      </c>
      <c r="I72" s="132">
        <f>SUM(I63:I71)</f>
        <v>2447438.0000000005</v>
      </c>
    </row>
    <row r="73" spans="2:9" ht="14.25" customHeight="1" x14ac:dyDescent="0.25">
      <c r="B73" s="2"/>
      <c r="C73" s="2"/>
      <c r="E73" s="136"/>
      <c r="F73" s="136"/>
      <c r="G73" s="136"/>
      <c r="H73" s="136"/>
      <c r="I73" s="136"/>
    </row>
    <row r="74" spans="2:9" ht="14.25" customHeight="1" x14ac:dyDescent="0.25">
      <c r="B74" s="2"/>
      <c r="C74" s="2"/>
      <c r="D74" s="33" t="s">
        <v>113</v>
      </c>
      <c r="E74" s="126"/>
      <c r="F74" s="126"/>
      <c r="G74" s="126"/>
      <c r="H74" s="126"/>
      <c r="I74" s="126"/>
    </row>
    <row r="75" spans="2:9" ht="14.25" customHeight="1" x14ac:dyDescent="0.25">
      <c r="B75" s="2"/>
      <c r="C75" s="2"/>
      <c r="D75" s="48" t="s">
        <v>88</v>
      </c>
      <c r="E75" s="126">
        <f t="shared" ref="E75:I81" si="2">E53-E64</f>
        <v>-118626.37</v>
      </c>
      <c r="F75" s="126">
        <f t="shared" si="2"/>
        <v>-107656.16000000002</v>
      </c>
      <c r="G75" s="126">
        <f t="shared" si="2"/>
        <v>-156018.38</v>
      </c>
      <c r="H75" s="126">
        <f t="shared" si="2"/>
        <v>-122646.25520211067</v>
      </c>
      <c r="I75" s="126">
        <f t="shared" si="2"/>
        <v>-164354.08270548919</v>
      </c>
    </row>
    <row r="76" spans="2:9" ht="14.25" customHeight="1" x14ac:dyDescent="0.25">
      <c r="B76" s="2"/>
      <c r="C76" s="2"/>
      <c r="D76" s="48" t="s">
        <v>90</v>
      </c>
      <c r="E76" s="126">
        <f t="shared" si="2"/>
        <v>-878326.04999999935</v>
      </c>
      <c r="F76" s="126">
        <f t="shared" si="2"/>
        <v>-258440.43000000017</v>
      </c>
      <c r="G76" s="126">
        <f t="shared" si="2"/>
        <v>-250446.83999999973</v>
      </c>
      <c r="H76" s="126">
        <f t="shared" si="2"/>
        <v>-353930.53973233048</v>
      </c>
      <c r="I76" s="126">
        <f t="shared" si="2"/>
        <v>-444690.21850236377</v>
      </c>
    </row>
    <row r="77" spans="2:9" ht="14.25" customHeight="1" x14ac:dyDescent="0.25">
      <c r="B77" s="2"/>
      <c r="C77" s="2"/>
      <c r="D77" s="48" t="s">
        <v>92</v>
      </c>
      <c r="E77" s="126">
        <f t="shared" si="2"/>
        <v>1029156.7800000003</v>
      </c>
      <c r="F77" s="126">
        <f t="shared" si="2"/>
        <v>1039766.9300000006</v>
      </c>
      <c r="G77" s="126">
        <f t="shared" si="2"/>
        <v>271071.69999999995</v>
      </c>
      <c r="H77" s="126">
        <f t="shared" si="2"/>
        <v>974363.01390935201</v>
      </c>
      <c r="I77" s="126">
        <f t="shared" si="2"/>
        <v>807008.21616160031</v>
      </c>
    </row>
    <row r="78" spans="2:9" ht="14.25" customHeight="1" x14ac:dyDescent="0.25">
      <c r="B78" s="2"/>
      <c r="C78" s="2"/>
      <c r="D78" s="48" t="s">
        <v>94</v>
      </c>
      <c r="E78" s="126">
        <f t="shared" si="2"/>
        <v>0</v>
      </c>
      <c r="F78" s="126">
        <f t="shared" si="2"/>
        <v>0</v>
      </c>
      <c r="G78" s="126">
        <f t="shared" si="2"/>
        <v>-72947.060000000056</v>
      </c>
      <c r="H78" s="126">
        <f t="shared" si="2"/>
        <v>-8.1160937843378633E-3</v>
      </c>
      <c r="I78" s="126">
        <f t="shared" si="2"/>
        <v>119.99587760667782</v>
      </c>
    </row>
    <row r="79" spans="2:9" ht="14.25" customHeight="1" x14ac:dyDescent="0.25">
      <c r="B79" s="2"/>
      <c r="C79" s="2"/>
      <c r="D79" s="48" t="s">
        <v>270</v>
      </c>
      <c r="E79" s="126">
        <f t="shared" si="2"/>
        <v>-13551.209999999934</v>
      </c>
      <c r="F79" s="126">
        <f t="shared" si="2"/>
        <v>1368.0699999998906</v>
      </c>
      <c r="G79" s="126">
        <f t="shared" si="2"/>
        <v>112287.63999999996</v>
      </c>
      <c r="H79" s="126">
        <f t="shared" si="2"/>
        <v>103625.51438121224</v>
      </c>
      <c r="I79" s="126">
        <f t="shared" si="2"/>
        <v>172319.81151230878</v>
      </c>
    </row>
    <row r="80" spans="2:9" ht="14.25" customHeight="1" x14ac:dyDescent="0.25">
      <c r="B80" s="2"/>
      <c r="C80" s="2"/>
      <c r="D80" s="48" t="s">
        <v>98</v>
      </c>
      <c r="E80" s="126">
        <f t="shared" si="2"/>
        <v>151983.41999999995</v>
      </c>
      <c r="F80" s="126">
        <f t="shared" si="2"/>
        <v>-3.5740299608733039E-12</v>
      </c>
      <c r="G80" s="126">
        <f t="shared" si="2"/>
        <v>33.359999999999772</v>
      </c>
      <c r="H80" s="126">
        <f t="shared" si="2"/>
        <v>0</v>
      </c>
      <c r="I80" s="126">
        <f t="shared" si="2"/>
        <v>0</v>
      </c>
    </row>
    <row r="81" spans="2:9" ht="14.25" customHeight="1" thickBot="1" x14ac:dyDescent="0.3">
      <c r="B81" s="2"/>
      <c r="C81" s="2"/>
      <c r="D81" s="48" t="s">
        <v>100</v>
      </c>
      <c r="E81" s="126">
        <f t="shared" si="2"/>
        <v>-18921.66999999994</v>
      </c>
      <c r="F81" s="126">
        <f t="shared" si="2"/>
        <v>104254.24999999994</v>
      </c>
      <c r="G81" s="126">
        <f t="shared" si="2"/>
        <v>-248.80999999995402</v>
      </c>
      <c r="H81" s="126">
        <f t="shared" si="2"/>
        <v>34062.71193164897</v>
      </c>
      <c r="I81" s="126">
        <f t="shared" si="2"/>
        <v>30926.896054647223</v>
      </c>
    </row>
    <row r="82" spans="2:9" ht="14.25" hidden="1" customHeight="1" thickBot="1" x14ac:dyDescent="0.3">
      <c r="B82" s="2"/>
      <c r="C82" s="2"/>
      <c r="D82" s="48"/>
      <c r="E82" s="126"/>
      <c r="F82" s="126"/>
      <c r="G82" s="126"/>
      <c r="H82" s="126"/>
      <c r="I82" s="126"/>
    </row>
    <row r="83" spans="2:9" ht="14.25" customHeight="1" thickBot="1" x14ac:dyDescent="0.3">
      <c r="B83" s="2"/>
      <c r="C83" s="2"/>
      <c r="D83" s="52" t="s">
        <v>114</v>
      </c>
      <c r="E83" s="132">
        <f>SUM(E74:E82)</f>
        <v>151714.90000000101</v>
      </c>
      <c r="F83" s="132">
        <f>SUM(F74:F82)</f>
        <v>779292.66000000038</v>
      </c>
      <c r="G83" s="132">
        <f>SUM(G74:G82)</f>
        <v>-96268.389999999839</v>
      </c>
      <c r="H83" s="132">
        <f>SUM(H74:H82)</f>
        <v>635474.43717167841</v>
      </c>
      <c r="I83" s="132">
        <f>SUM(I74:I82)</f>
        <v>401330.61839830998</v>
      </c>
    </row>
    <row r="84" spans="2:9" ht="14.25" customHeight="1" x14ac:dyDescent="0.25">
      <c r="B84" s="2"/>
      <c r="C84" s="2"/>
      <c r="D84" s="3" t="s">
        <v>115</v>
      </c>
      <c r="E84" s="3"/>
      <c r="F84" s="3"/>
      <c r="G84" s="3"/>
      <c r="H84" s="3"/>
      <c r="I84" s="3"/>
    </row>
    <row r="85" spans="2:9" ht="14.25" customHeight="1" x14ac:dyDescent="0.25">
      <c r="B85" s="2"/>
      <c r="C85" s="2"/>
      <c r="D85" s="3" t="s">
        <v>115</v>
      </c>
      <c r="E85" s="3"/>
      <c r="F85" s="3"/>
      <c r="G85" s="3"/>
      <c r="H85" s="3"/>
      <c r="I85" s="3"/>
    </row>
  </sheetData>
  <pageMargins left="1" right="1" top="1" bottom="1" header="0.5" footer="0.5"/>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F918C-7AC9-4F50-8990-5587F9376DFA}">
  <sheetPr>
    <pageSetUpPr fitToPage="1"/>
  </sheetPr>
  <dimension ref="A2:J42"/>
  <sheetViews>
    <sheetView showGridLines="0" workbookViewId="0">
      <pane xSplit="4" ySplit="6" topLeftCell="E7" activePane="bottomRight" state="frozen"/>
      <selection pane="topRight" activeCell="E1" sqref="E1"/>
      <selection pane="bottomLeft" activeCell="A7" sqref="A7"/>
      <selection pane="bottomRight" activeCell="E7" sqref="E7"/>
    </sheetView>
  </sheetViews>
  <sheetFormatPr defaultColWidth="10" defaultRowHeight="14.25" customHeight="1" x14ac:dyDescent="0.25"/>
  <cols>
    <col min="1" max="1" width="7.109375" style="17" customWidth="1"/>
    <col min="2" max="2" width="16" style="17" hidden="1" customWidth="1"/>
    <col min="3" max="3" width="15.88671875" style="17" hidden="1" customWidth="1"/>
    <col min="4" max="4" width="36.44140625" style="17" customWidth="1"/>
    <col min="5" max="10" width="14.33203125" style="17" customWidth="1"/>
    <col min="11" max="16384" width="10" style="17"/>
  </cols>
  <sheetData>
    <row r="2" spans="1:10" ht="21.75" customHeight="1" x14ac:dyDescent="0.25">
      <c r="A2" s="34"/>
      <c r="B2" s="36"/>
      <c r="C2" s="36"/>
      <c r="D2" s="53" t="s">
        <v>0</v>
      </c>
      <c r="E2" s="54"/>
      <c r="F2" s="54"/>
      <c r="G2" s="54"/>
      <c r="H2" s="54"/>
      <c r="I2" s="54"/>
    </row>
    <row r="3" spans="1:10" ht="21.75" customHeight="1" x14ac:dyDescent="0.25">
      <c r="A3" s="34"/>
      <c r="B3" s="36"/>
      <c r="C3" s="36"/>
      <c r="D3" s="53" t="s">
        <v>116</v>
      </c>
      <c r="E3" s="54"/>
      <c r="F3" s="54"/>
      <c r="G3" s="54"/>
      <c r="H3" s="54"/>
      <c r="I3" s="54"/>
    </row>
    <row r="4" spans="1:10" ht="30" customHeight="1" x14ac:dyDescent="0.25">
      <c r="A4" s="34"/>
      <c r="B4" s="36"/>
      <c r="C4" s="36"/>
      <c r="D4" s="34"/>
      <c r="E4" s="44" t="str">
        <f>E5&amp;" "&amp;E6</f>
        <v>2021 Actual</v>
      </c>
      <c r="F4" s="44" t="str">
        <f>F5&amp;" "&amp;F6</f>
        <v>2022 Actual</v>
      </c>
      <c r="G4" s="44" t="str">
        <f>G5&amp;" "&amp;G6</f>
        <v>March 2023 Actual</v>
      </c>
      <c r="H4" s="44" t="str">
        <f>H5&amp;" "&amp;H6</f>
        <v>2023 Budget</v>
      </c>
      <c r="I4" s="44" t="str">
        <f>I5&amp;" "&amp;I6</f>
        <v>2024 Budget</v>
      </c>
    </row>
    <row r="5" spans="1:10" ht="15.75" hidden="1" customHeight="1" x14ac:dyDescent="0.25">
      <c r="A5" s="36"/>
      <c r="B5" s="36"/>
      <c r="C5" s="36"/>
      <c r="D5" s="36"/>
      <c r="E5" s="55" t="s">
        <v>2</v>
      </c>
      <c r="F5" s="55" t="s">
        <v>3</v>
      </c>
      <c r="G5" s="55" t="s">
        <v>4</v>
      </c>
      <c r="H5" s="55" t="s">
        <v>5</v>
      </c>
      <c r="I5" s="55" t="s">
        <v>6</v>
      </c>
    </row>
    <row r="6" spans="1:10" ht="15.75" hidden="1" customHeight="1" x14ac:dyDescent="0.25">
      <c r="A6" s="36"/>
      <c r="B6" s="36"/>
      <c r="C6" s="36"/>
      <c r="D6" s="36"/>
      <c r="E6" s="56" t="s">
        <v>7</v>
      </c>
      <c r="F6" s="56" t="s">
        <v>7</v>
      </c>
      <c r="G6" s="56" t="s">
        <v>7</v>
      </c>
      <c r="H6" s="56" t="s">
        <v>8</v>
      </c>
      <c r="I6" s="56" t="s">
        <v>8</v>
      </c>
    </row>
    <row r="7" spans="1:10" ht="18.75" customHeight="1" x14ac:dyDescent="0.25">
      <c r="A7" s="34"/>
      <c r="B7" s="36"/>
      <c r="C7" s="36"/>
      <c r="D7" s="33" t="s">
        <v>9</v>
      </c>
      <c r="E7" s="57"/>
      <c r="F7" s="57"/>
      <c r="G7" s="57"/>
      <c r="H7" s="57"/>
      <c r="I7" s="57"/>
    </row>
    <row r="8" spans="1:10" ht="14.25" customHeight="1" x14ac:dyDescent="0.25">
      <c r="A8" s="34"/>
      <c r="B8" s="36" t="s">
        <v>10</v>
      </c>
      <c r="C8" s="36" t="s">
        <v>117</v>
      </c>
      <c r="D8" s="34" t="s">
        <v>118</v>
      </c>
      <c r="E8" s="58">
        <v>1689277</v>
      </c>
      <c r="F8" s="58">
        <v>4929919.07</v>
      </c>
      <c r="G8" s="58">
        <v>197053.62</v>
      </c>
      <c r="H8" s="58">
        <v>5303100</v>
      </c>
      <c r="I8" s="58">
        <v>4538105</v>
      </c>
      <c r="J8" s="141" t="s">
        <v>260</v>
      </c>
    </row>
    <row r="9" spans="1:10" ht="14.25" customHeight="1" x14ac:dyDescent="0.25">
      <c r="B9" s="36" t="s">
        <v>10</v>
      </c>
      <c r="C9" s="36" t="s">
        <v>119</v>
      </c>
      <c r="D9" s="34" t="s">
        <v>271</v>
      </c>
      <c r="E9" s="58">
        <v>814594</v>
      </c>
      <c r="F9" s="58">
        <v>0</v>
      </c>
      <c r="G9" s="58">
        <v>385</v>
      </c>
      <c r="H9" s="58">
        <v>0</v>
      </c>
      <c r="I9" s="58">
        <v>0</v>
      </c>
    </row>
    <row r="10" spans="1:10" ht="14.25" customHeight="1" thickBot="1" x14ac:dyDescent="0.3">
      <c r="B10" s="36" t="s">
        <v>10</v>
      </c>
      <c r="C10" s="36" t="s">
        <v>120</v>
      </c>
      <c r="D10" s="34" t="s">
        <v>121</v>
      </c>
      <c r="E10" s="58">
        <v>0</v>
      </c>
      <c r="F10" s="58">
        <v>342234.67000000004</v>
      </c>
      <c r="G10" s="58">
        <v>965984</v>
      </c>
      <c r="H10" s="58">
        <v>1778300</v>
      </c>
      <c r="I10" s="58">
        <v>1331875</v>
      </c>
      <c r="J10" s="141" t="s">
        <v>261</v>
      </c>
    </row>
    <row r="11" spans="1:10" ht="14.25" hidden="1" customHeight="1" thickBot="1" x14ac:dyDescent="0.3">
      <c r="E11" s="127"/>
      <c r="F11" s="127"/>
      <c r="G11" s="127"/>
      <c r="H11" s="127"/>
      <c r="I11" s="127"/>
    </row>
    <row r="12" spans="1:10" ht="14.25" customHeight="1" thickBot="1" x14ac:dyDescent="0.3">
      <c r="B12" s="36"/>
      <c r="C12" s="36"/>
      <c r="D12" s="33" t="s">
        <v>22</v>
      </c>
      <c r="E12" s="130">
        <f>SUM(E7:E11)</f>
        <v>2503871</v>
      </c>
      <c r="F12" s="130">
        <f>SUM(F7:F11)</f>
        <v>5272153.74</v>
      </c>
      <c r="G12" s="130">
        <f>SUM(G7:G11)</f>
        <v>1163422.6200000001</v>
      </c>
      <c r="H12" s="130">
        <f>SUM(H7:H11)</f>
        <v>7081400</v>
      </c>
      <c r="I12" s="130">
        <f>SUM(I7:I11)</f>
        <v>5869980</v>
      </c>
    </row>
    <row r="13" spans="1:10" ht="14.25" customHeight="1" x14ac:dyDescent="0.25">
      <c r="A13" s="34"/>
      <c r="B13" s="36"/>
      <c r="C13" s="36"/>
      <c r="D13" s="34"/>
      <c r="E13" s="58"/>
      <c r="F13" s="58"/>
      <c r="G13" s="58"/>
      <c r="H13" s="58"/>
      <c r="I13" s="58"/>
    </row>
    <row r="14" spans="1:10" ht="14.25" customHeight="1" x14ac:dyDescent="0.25">
      <c r="A14" s="34"/>
      <c r="B14" s="36"/>
      <c r="C14" s="36"/>
      <c r="D14" s="33" t="s">
        <v>107</v>
      </c>
      <c r="E14" s="58"/>
      <c r="F14" s="58"/>
      <c r="G14" s="58"/>
      <c r="H14" s="58"/>
      <c r="I14" s="58"/>
    </row>
    <row r="15" spans="1:10" ht="14.25" customHeight="1" x14ac:dyDescent="0.25">
      <c r="A15" s="34"/>
      <c r="B15" s="36" t="s">
        <v>122</v>
      </c>
      <c r="C15" s="36" t="s">
        <v>117</v>
      </c>
      <c r="D15" s="34" t="s">
        <v>118</v>
      </c>
      <c r="E15" s="58">
        <v>569309.89999999991</v>
      </c>
      <c r="F15" s="58">
        <v>3714328.8899999997</v>
      </c>
      <c r="G15" s="58">
        <v>630644.75</v>
      </c>
      <c r="H15" s="58">
        <v>4072521.4550207346</v>
      </c>
      <c r="I15" s="58">
        <v>3598020.9497368615</v>
      </c>
    </row>
    <row r="16" spans="1:10" ht="14.25" customHeight="1" x14ac:dyDescent="0.25">
      <c r="A16" s="34"/>
      <c r="B16" s="36" t="s">
        <v>122</v>
      </c>
      <c r="C16" s="36" t="s">
        <v>119</v>
      </c>
      <c r="D16" s="34" t="s">
        <v>271</v>
      </c>
      <c r="E16" s="58">
        <v>277061.40000000002</v>
      </c>
      <c r="F16" s="58">
        <v>0</v>
      </c>
      <c r="G16" s="58">
        <v>0</v>
      </c>
      <c r="H16" s="58">
        <v>0</v>
      </c>
      <c r="I16" s="58">
        <v>0</v>
      </c>
    </row>
    <row r="17" spans="1:9" ht="14.25" customHeight="1" thickBot="1" x14ac:dyDescent="0.3">
      <c r="B17" s="36" t="s">
        <v>122</v>
      </c>
      <c r="C17" s="36" t="s">
        <v>120</v>
      </c>
      <c r="D17" s="34" t="s">
        <v>121</v>
      </c>
      <c r="E17" s="58">
        <v>66413.820000000007</v>
      </c>
      <c r="F17" s="58">
        <v>690366.08</v>
      </c>
      <c r="G17" s="58">
        <v>1546251.81</v>
      </c>
      <c r="H17" s="58">
        <v>1530593.4850069114</v>
      </c>
      <c r="I17" s="58">
        <v>1559095.9874342151</v>
      </c>
    </row>
    <row r="18" spans="1:9" ht="14.25" hidden="1" customHeight="1" thickBot="1" x14ac:dyDescent="0.3">
      <c r="E18" s="127"/>
      <c r="F18" s="127"/>
      <c r="G18" s="127"/>
      <c r="H18" s="127"/>
      <c r="I18" s="127"/>
    </row>
    <row r="19" spans="1:9" ht="14.25" customHeight="1" thickBot="1" x14ac:dyDescent="0.3">
      <c r="B19" s="36"/>
      <c r="C19" s="36"/>
      <c r="D19" s="33" t="s">
        <v>108</v>
      </c>
      <c r="E19" s="130">
        <f>SUM(E14:E18)</f>
        <v>912785.11999999988</v>
      </c>
      <c r="F19" s="130">
        <f>SUM(F14:F18)</f>
        <v>4404694.97</v>
      </c>
      <c r="G19" s="130">
        <f>SUM(G14:G18)</f>
        <v>2176896.56</v>
      </c>
      <c r="H19" s="130">
        <f>SUM(H14:H18)</f>
        <v>5603114.9400276458</v>
      </c>
      <c r="I19" s="130">
        <f>SUM(I14:I18)</f>
        <v>5157116.9371710764</v>
      </c>
    </row>
    <row r="20" spans="1:9" ht="14.25" customHeight="1" x14ac:dyDescent="0.25">
      <c r="B20" s="36"/>
      <c r="C20" s="36"/>
      <c r="D20" s="34"/>
      <c r="E20" s="58"/>
      <c r="F20" s="58"/>
      <c r="G20" s="58"/>
      <c r="H20" s="58"/>
      <c r="I20" s="58"/>
    </row>
    <row r="21" spans="1:9" ht="14.25" customHeight="1" x14ac:dyDescent="0.25">
      <c r="A21" s="34"/>
      <c r="B21" s="36"/>
      <c r="C21" s="36"/>
      <c r="D21" s="59" t="s">
        <v>123</v>
      </c>
      <c r="E21" s="58"/>
      <c r="F21" s="58"/>
      <c r="G21" s="58"/>
      <c r="H21" s="58"/>
      <c r="I21" s="58"/>
    </row>
    <row r="22" spans="1:9" ht="14.25" customHeight="1" x14ac:dyDescent="0.25">
      <c r="A22" s="34"/>
      <c r="B22" s="36" t="s">
        <v>124</v>
      </c>
      <c r="C22" s="36" t="s">
        <v>117</v>
      </c>
      <c r="D22" s="34" t="s">
        <v>118</v>
      </c>
      <c r="E22" s="58">
        <v>1119967.1000000001</v>
      </c>
      <c r="F22" s="58">
        <v>1215590.1800000002</v>
      </c>
      <c r="G22" s="58">
        <v>-433591.13</v>
      </c>
      <c r="H22" s="58">
        <v>1230578.5449792657</v>
      </c>
      <c r="I22" s="58">
        <v>940084.05026313895</v>
      </c>
    </row>
    <row r="23" spans="1:9" ht="14.25" customHeight="1" x14ac:dyDescent="0.25">
      <c r="A23" s="34"/>
      <c r="B23" s="36" t="s">
        <v>124</v>
      </c>
      <c r="C23" s="36" t="s">
        <v>119</v>
      </c>
      <c r="D23" s="34" t="s">
        <v>271</v>
      </c>
      <c r="E23" s="58">
        <v>537532.6</v>
      </c>
      <c r="F23" s="58">
        <v>0</v>
      </c>
      <c r="G23" s="58">
        <v>385</v>
      </c>
      <c r="H23" s="58">
        <v>0</v>
      </c>
      <c r="I23" s="58">
        <v>0</v>
      </c>
    </row>
    <row r="24" spans="1:9" ht="14.25" customHeight="1" thickBot="1" x14ac:dyDescent="0.3">
      <c r="A24" s="34"/>
      <c r="B24" s="36" t="s">
        <v>124</v>
      </c>
      <c r="C24" s="36" t="s">
        <v>120</v>
      </c>
      <c r="D24" s="34" t="s">
        <v>121</v>
      </c>
      <c r="E24" s="58">
        <v>-66413.820000000007</v>
      </c>
      <c r="F24" s="58">
        <v>-348131.41</v>
      </c>
      <c r="G24" s="58">
        <v>-580267.80999999994</v>
      </c>
      <c r="H24" s="58">
        <v>247706.51499308855</v>
      </c>
      <c r="I24" s="58">
        <v>-227220.9874342152</v>
      </c>
    </row>
    <row r="25" spans="1:9" ht="14.25" hidden="1" customHeight="1" thickBot="1" x14ac:dyDescent="0.3">
      <c r="E25" s="127"/>
      <c r="F25" s="127"/>
      <c r="G25" s="127"/>
      <c r="H25" s="127"/>
      <c r="I25" s="127"/>
    </row>
    <row r="26" spans="1:9" ht="21.75" customHeight="1" thickBot="1" x14ac:dyDescent="0.3">
      <c r="B26" s="36"/>
      <c r="C26" s="36"/>
      <c r="D26" s="59" t="s">
        <v>110</v>
      </c>
      <c r="E26" s="130">
        <f>SUM(E21:E25)</f>
        <v>1591085.8800000001</v>
      </c>
      <c r="F26" s="130">
        <f>SUM(F21:F25)</f>
        <v>867458.77000000025</v>
      </c>
      <c r="G26" s="130">
        <f>SUM(G21:G25)</f>
        <v>-1013473.94</v>
      </c>
      <c r="H26" s="130">
        <f>SUM(H21:H25)</f>
        <v>1478285.0599723542</v>
      </c>
      <c r="I26" s="130">
        <f>SUM(I21:I25)</f>
        <v>712863.06282892381</v>
      </c>
    </row>
    <row r="27" spans="1:9" ht="14.25" customHeight="1" x14ac:dyDescent="0.25">
      <c r="B27" s="36"/>
      <c r="C27" s="36"/>
      <c r="D27" s="33"/>
      <c r="E27" s="58"/>
      <c r="F27" s="58"/>
      <c r="G27" s="58"/>
      <c r="H27" s="58"/>
      <c r="I27" s="58"/>
    </row>
    <row r="28" spans="1:9" ht="14.25" customHeight="1" x14ac:dyDescent="0.25">
      <c r="B28" s="36"/>
      <c r="C28" s="36"/>
      <c r="D28" s="34"/>
      <c r="E28" s="58"/>
      <c r="F28" s="58"/>
      <c r="G28" s="58"/>
      <c r="H28" s="58"/>
      <c r="I28" s="58"/>
    </row>
    <row r="29" spans="1:9" ht="14.25" customHeight="1" x14ac:dyDescent="0.25">
      <c r="A29" s="33"/>
      <c r="B29" s="36"/>
      <c r="C29" s="36"/>
      <c r="D29" s="33" t="s">
        <v>111</v>
      </c>
      <c r="E29" s="58"/>
      <c r="F29" s="58"/>
      <c r="G29" s="58"/>
      <c r="H29" s="58"/>
      <c r="I29" s="58"/>
    </row>
    <row r="30" spans="1:9" ht="14.25" customHeight="1" x14ac:dyDescent="0.25">
      <c r="A30" s="34"/>
      <c r="B30" s="36" t="s">
        <v>42</v>
      </c>
      <c r="C30" s="36" t="s">
        <v>117</v>
      </c>
      <c r="D30" s="34" t="s">
        <v>118</v>
      </c>
      <c r="E30" s="58">
        <v>447657.43</v>
      </c>
      <c r="F30" s="58">
        <v>1306428.56</v>
      </c>
      <c r="G30" s="58">
        <v>52219.22</v>
      </c>
      <c r="H30" s="58">
        <v>1405322</v>
      </c>
      <c r="I30" s="58">
        <v>1202598</v>
      </c>
    </row>
    <row r="31" spans="1:9" ht="14.25" customHeight="1" x14ac:dyDescent="0.25">
      <c r="A31" s="34"/>
      <c r="B31" s="36" t="s">
        <v>42</v>
      </c>
      <c r="C31" s="36" t="s">
        <v>119</v>
      </c>
      <c r="D31" s="34" t="s">
        <v>271</v>
      </c>
      <c r="E31" s="58">
        <v>213600.96</v>
      </c>
      <c r="F31" s="58">
        <v>0</v>
      </c>
      <c r="G31" s="58">
        <v>102.03</v>
      </c>
      <c r="H31" s="58">
        <v>0</v>
      </c>
      <c r="I31" s="58">
        <v>0</v>
      </c>
    </row>
    <row r="32" spans="1:9" ht="14.25" customHeight="1" thickBot="1" x14ac:dyDescent="0.3">
      <c r="A32" s="34"/>
      <c r="B32" s="36" t="s">
        <v>42</v>
      </c>
      <c r="C32" s="36" t="s">
        <v>120</v>
      </c>
      <c r="D32" s="34" t="s">
        <v>121</v>
      </c>
      <c r="E32" s="58">
        <v>0</v>
      </c>
      <c r="F32" s="58">
        <v>90692.19</v>
      </c>
      <c r="G32" s="58">
        <v>255985.76</v>
      </c>
      <c r="H32" s="58">
        <v>471250</v>
      </c>
      <c r="I32" s="58">
        <v>352947</v>
      </c>
    </row>
    <row r="33" spans="1:9" ht="14.25" hidden="1" customHeight="1" thickBot="1" x14ac:dyDescent="0.3">
      <c r="A33" s="34"/>
      <c r="E33" s="127"/>
      <c r="F33" s="127"/>
      <c r="G33" s="127"/>
      <c r="H33" s="127"/>
      <c r="I33" s="127"/>
    </row>
    <row r="34" spans="1:9" ht="14.25" customHeight="1" thickBot="1" x14ac:dyDescent="0.3">
      <c r="B34" s="36"/>
      <c r="C34" s="36"/>
      <c r="D34" s="33" t="s">
        <v>112</v>
      </c>
      <c r="E34" s="130">
        <f>SUM(E29:E33)</f>
        <v>661258.39</v>
      </c>
      <c r="F34" s="130">
        <f>SUM(F29:F33)</f>
        <v>1397120.75</v>
      </c>
      <c r="G34" s="130">
        <f>SUM(G29:G33)</f>
        <v>308307.01</v>
      </c>
      <c r="H34" s="130">
        <f>SUM(H29:H33)</f>
        <v>1876572</v>
      </c>
      <c r="I34" s="130">
        <f>SUM(I29:I33)</f>
        <v>1555545</v>
      </c>
    </row>
    <row r="35" spans="1:9" ht="14.25" customHeight="1" x14ac:dyDescent="0.25">
      <c r="B35" s="36"/>
      <c r="C35" s="36"/>
      <c r="D35" s="34"/>
      <c r="E35" s="58"/>
      <c r="F35" s="58"/>
      <c r="G35" s="58"/>
      <c r="H35" s="58"/>
      <c r="I35" s="58"/>
    </row>
    <row r="36" spans="1:9" ht="14.25" customHeight="1" x14ac:dyDescent="0.25">
      <c r="B36" s="36"/>
      <c r="C36" s="36"/>
      <c r="D36" s="34"/>
      <c r="E36" s="58"/>
      <c r="F36" s="58"/>
      <c r="G36" s="58"/>
      <c r="H36" s="58"/>
      <c r="I36" s="58"/>
    </row>
    <row r="37" spans="1:9" ht="14.25" customHeight="1" x14ac:dyDescent="0.25">
      <c r="B37" s="36"/>
      <c r="C37" s="36"/>
      <c r="D37" s="59" t="s">
        <v>113</v>
      </c>
      <c r="E37" s="60"/>
      <c r="F37" s="60"/>
      <c r="G37" s="60"/>
      <c r="H37" s="60"/>
      <c r="I37" s="60"/>
    </row>
    <row r="38" spans="1:9" ht="14.25" customHeight="1" x14ac:dyDescent="0.25">
      <c r="A38" s="34"/>
      <c r="B38" s="36" t="s">
        <v>125</v>
      </c>
      <c r="C38" s="36" t="s">
        <v>117</v>
      </c>
      <c r="D38" s="34" t="s">
        <v>118</v>
      </c>
      <c r="E38" s="58">
        <v>672309.66999999993</v>
      </c>
      <c r="F38" s="58">
        <v>-90838.37999999919</v>
      </c>
      <c r="G38" s="58">
        <v>-485810.35000000003</v>
      </c>
      <c r="H38" s="58">
        <v>-174743.4550207346</v>
      </c>
      <c r="I38" s="58">
        <v>-262513.94973686116</v>
      </c>
    </row>
    <row r="39" spans="1:9" ht="14.25" customHeight="1" x14ac:dyDescent="0.25">
      <c r="A39" s="34"/>
      <c r="B39" s="36" t="s">
        <v>125</v>
      </c>
      <c r="C39" s="36" t="s">
        <v>119</v>
      </c>
      <c r="D39" s="34" t="s">
        <v>271</v>
      </c>
      <c r="E39" s="58">
        <v>323931.64000000013</v>
      </c>
      <c r="F39" s="58">
        <v>0</v>
      </c>
      <c r="G39" s="58">
        <v>282.97000000000003</v>
      </c>
      <c r="H39" s="58">
        <v>0</v>
      </c>
      <c r="I39" s="58">
        <v>0</v>
      </c>
    </row>
    <row r="40" spans="1:9" ht="14.25" customHeight="1" thickBot="1" x14ac:dyDescent="0.3">
      <c r="A40" s="34"/>
      <c r="B40" s="36" t="s">
        <v>125</v>
      </c>
      <c r="C40" s="36" t="s">
        <v>120</v>
      </c>
      <c r="D40" s="34" t="s">
        <v>121</v>
      </c>
      <c r="E40" s="58">
        <v>-66413.820000000007</v>
      </c>
      <c r="F40" s="58">
        <v>-438823.59999999992</v>
      </c>
      <c r="G40" s="58">
        <v>-836253.56999999983</v>
      </c>
      <c r="H40" s="58">
        <v>-223543.48500691139</v>
      </c>
      <c r="I40" s="58">
        <v>-580167.98743421526</v>
      </c>
    </row>
    <row r="41" spans="1:9" ht="14.25" hidden="1" customHeight="1" thickBot="1" x14ac:dyDescent="0.3">
      <c r="A41" s="34"/>
      <c r="E41" s="127"/>
      <c r="F41" s="127"/>
      <c r="G41" s="127"/>
      <c r="H41" s="127"/>
      <c r="I41" s="127"/>
    </row>
    <row r="42" spans="1:9" ht="21.75" customHeight="1" thickBot="1" x14ac:dyDescent="0.3">
      <c r="A42" s="34"/>
      <c r="B42" s="36"/>
      <c r="C42" s="36"/>
      <c r="D42" s="59" t="s">
        <v>114</v>
      </c>
      <c r="E42" s="130">
        <f>SUM(E37:E41)</f>
        <v>929827.49</v>
      </c>
      <c r="F42" s="130">
        <f>SUM(F37:F41)</f>
        <v>-529661.97999999905</v>
      </c>
      <c r="G42" s="130">
        <f>SUM(G37:G41)</f>
        <v>-1321780.95</v>
      </c>
      <c r="H42" s="130">
        <f>SUM(H37:H41)</f>
        <v>-398286.94002764602</v>
      </c>
      <c r="I42" s="130">
        <f>SUM(I37:I41)</f>
        <v>-842681.93717107642</v>
      </c>
    </row>
  </sheetData>
  <pageMargins left="1" right="1" top="1" bottom="1" header="0.5" footer="0.5"/>
  <pageSetup fitToHeight="2"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11B04-CE7E-4A97-9B0E-02FD0788AD31}">
  <sheetPr>
    <pageSetUpPr fitToPage="1"/>
  </sheetPr>
  <dimension ref="B2:J49"/>
  <sheetViews>
    <sheetView showGridLines="0" workbookViewId="0">
      <pane xSplit="4" ySplit="6" topLeftCell="E7" activePane="bottomRight" state="frozen"/>
      <selection pane="topRight" activeCell="E1" sqref="E1"/>
      <selection pane="bottomLeft" activeCell="A7" sqref="A7"/>
      <selection pane="bottomRight" activeCell="E7" sqref="E7"/>
    </sheetView>
  </sheetViews>
  <sheetFormatPr defaultColWidth="10" defaultRowHeight="14.25" customHeight="1" x14ac:dyDescent="0.25"/>
  <cols>
    <col min="1" max="1" width="7.109375" style="17" customWidth="1"/>
    <col min="2" max="3" width="10" style="17" hidden="1" customWidth="1"/>
    <col min="4" max="4" width="39.88671875" style="17" customWidth="1"/>
    <col min="5" max="10" width="14.33203125" style="17" customWidth="1"/>
    <col min="11" max="16384" width="10" style="17"/>
  </cols>
  <sheetData>
    <row r="2" spans="2:10" ht="19.5" customHeight="1" x14ac:dyDescent="0.3">
      <c r="B2" s="36"/>
      <c r="C2" s="36"/>
      <c r="D2" s="6" t="s">
        <v>0</v>
      </c>
      <c r="E2" s="61"/>
      <c r="F2" s="61"/>
      <c r="G2" s="62"/>
      <c r="H2" s="62"/>
      <c r="I2" s="62"/>
      <c r="J2" s="34"/>
    </row>
    <row r="3" spans="2:10" ht="19.5" customHeight="1" x14ac:dyDescent="0.3">
      <c r="B3" s="36"/>
      <c r="C3" s="36"/>
      <c r="D3" s="6" t="s">
        <v>251</v>
      </c>
      <c r="E3" s="61"/>
      <c r="F3" s="61"/>
      <c r="G3" s="62"/>
      <c r="H3" s="62"/>
      <c r="I3" s="62"/>
      <c r="J3" s="34"/>
    </row>
    <row r="4" spans="2:10" ht="21.75" customHeight="1" x14ac:dyDescent="0.25">
      <c r="B4" s="36"/>
      <c r="C4" s="36"/>
      <c r="D4" s="34"/>
      <c r="E4" s="63" t="str">
        <f>E5&amp;" "&amp;E6</f>
        <v>2021 Actual</v>
      </c>
      <c r="F4" s="63" t="str">
        <f>F5&amp;" "&amp;F6</f>
        <v>2022 Actual</v>
      </c>
      <c r="G4" s="63" t="str">
        <f>G5&amp;" "&amp;G6</f>
        <v>March 2023 Actual</v>
      </c>
      <c r="H4" s="63" t="str">
        <f>H5&amp;" "&amp;H6</f>
        <v>2023 Budget</v>
      </c>
      <c r="I4" s="63" t="str">
        <f>I5&amp;" "&amp;I6</f>
        <v>2024 Budget</v>
      </c>
      <c r="J4" s="34"/>
    </row>
    <row r="5" spans="2:10" ht="14.25" hidden="1" customHeight="1" x14ac:dyDescent="0.25">
      <c r="B5" s="36"/>
      <c r="C5" s="36"/>
      <c r="D5" s="36"/>
      <c r="E5" s="55" t="s">
        <v>2</v>
      </c>
      <c r="F5" s="55" t="s">
        <v>3</v>
      </c>
      <c r="G5" s="55" t="s">
        <v>4</v>
      </c>
      <c r="H5" s="55" t="s">
        <v>5</v>
      </c>
      <c r="I5" s="55" t="s">
        <v>6</v>
      </c>
      <c r="J5" s="64"/>
    </row>
    <row r="6" spans="2:10" ht="14.25" hidden="1" customHeight="1" x14ac:dyDescent="0.25">
      <c r="B6" s="36"/>
      <c r="C6" s="36"/>
      <c r="D6" s="36"/>
      <c r="E6" s="64" t="s">
        <v>7</v>
      </c>
      <c r="F6" s="64" t="s">
        <v>7</v>
      </c>
      <c r="G6" s="64" t="s">
        <v>7</v>
      </c>
      <c r="H6" s="64" t="s">
        <v>8</v>
      </c>
      <c r="I6" s="64" t="s">
        <v>8</v>
      </c>
      <c r="J6" s="64"/>
    </row>
    <row r="7" spans="2:10" ht="14.25" customHeight="1" x14ac:dyDescent="0.25">
      <c r="B7" s="36"/>
      <c r="C7" s="36"/>
      <c r="D7" s="33" t="s">
        <v>126</v>
      </c>
      <c r="E7" s="65"/>
      <c r="F7" s="65"/>
      <c r="G7" s="65"/>
      <c r="H7" s="65"/>
      <c r="I7" s="66"/>
      <c r="J7" s="34"/>
    </row>
    <row r="8" spans="2:10" ht="14.25" hidden="1" customHeight="1" x14ac:dyDescent="0.25">
      <c r="B8" s="36" t="s">
        <v>10</v>
      </c>
      <c r="C8" s="36" t="s">
        <v>127</v>
      </c>
      <c r="D8" s="34" t="str">
        <f t="shared" ref="D8:D16" si="0">C8</f>
        <v>Advocacy &amp; Member Relations, AED</v>
      </c>
      <c r="E8" s="65">
        <v>0</v>
      </c>
      <c r="F8" s="65">
        <v>0</v>
      </c>
      <c r="G8" s="65">
        <v>0</v>
      </c>
      <c r="H8" s="65">
        <v>0</v>
      </c>
      <c r="I8" s="65">
        <v>0</v>
      </c>
      <c r="J8" s="34"/>
    </row>
    <row r="9" spans="2:10" ht="14.25" customHeight="1" x14ac:dyDescent="0.25">
      <c r="B9" s="36" t="s">
        <v>10</v>
      </c>
      <c r="C9" s="36" t="s">
        <v>128</v>
      </c>
      <c r="D9" s="34" t="str">
        <f t="shared" si="0"/>
        <v>LIB &amp; INFO RESEARCH CENTER (LIRC)</v>
      </c>
      <c r="E9" s="58">
        <v>0</v>
      </c>
      <c r="F9" s="58">
        <v>0</v>
      </c>
      <c r="G9" s="58">
        <v>0</v>
      </c>
      <c r="H9" s="58">
        <v>31218</v>
      </c>
      <c r="I9" s="58">
        <v>0</v>
      </c>
      <c r="J9" s="34"/>
    </row>
    <row r="10" spans="2:10" ht="14.25" customHeight="1" x14ac:dyDescent="0.25">
      <c r="B10" s="36" t="s">
        <v>10</v>
      </c>
      <c r="C10" s="36" t="s">
        <v>129</v>
      </c>
      <c r="D10" s="34" t="s">
        <v>275</v>
      </c>
      <c r="E10" s="58">
        <v>28642.57</v>
      </c>
      <c r="F10" s="58">
        <v>28401.9</v>
      </c>
      <c r="G10" s="58">
        <v>922.23000000000013</v>
      </c>
      <c r="H10" s="58">
        <v>55000</v>
      </c>
      <c r="I10" s="58">
        <v>55000</v>
      </c>
      <c r="J10" s="34"/>
    </row>
    <row r="11" spans="2:10" ht="14.25" customHeight="1" x14ac:dyDescent="0.25">
      <c r="B11" s="36" t="s">
        <v>10</v>
      </c>
      <c r="C11" s="36" t="s">
        <v>130</v>
      </c>
      <c r="D11" s="34" t="s">
        <v>252</v>
      </c>
      <c r="E11" s="58">
        <v>61812.7</v>
      </c>
      <c r="F11" s="58">
        <v>138091.84</v>
      </c>
      <c r="G11" s="58">
        <v>1116677.7199999997</v>
      </c>
      <c r="H11" s="58">
        <v>59499.999999999993</v>
      </c>
      <c r="I11" s="58">
        <v>138500.00000000003</v>
      </c>
      <c r="J11" s="34"/>
    </row>
    <row r="12" spans="2:10" ht="14.25" customHeight="1" x14ac:dyDescent="0.25">
      <c r="B12" s="36" t="s">
        <v>10</v>
      </c>
      <c r="C12" s="36" t="s">
        <v>131</v>
      </c>
      <c r="D12" s="34" t="s">
        <v>253</v>
      </c>
      <c r="E12" s="58">
        <v>80715</v>
      </c>
      <c r="F12" s="58">
        <v>94316</v>
      </c>
      <c r="G12" s="58">
        <v>86103.25</v>
      </c>
      <c r="H12" s="58">
        <v>89716</v>
      </c>
      <c r="I12" s="58">
        <v>90585</v>
      </c>
      <c r="J12" s="34"/>
    </row>
    <row r="13" spans="2:10" ht="14.25" customHeight="1" x14ac:dyDescent="0.25">
      <c r="B13" s="36" t="s">
        <v>10</v>
      </c>
      <c r="C13" s="36" t="s">
        <v>132</v>
      </c>
      <c r="D13" s="34" t="str">
        <f t="shared" si="0"/>
        <v>PUBLIC PROGRAMS</v>
      </c>
      <c r="E13" s="58">
        <v>0</v>
      </c>
      <c r="F13" s="58">
        <v>0</v>
      </c>
      <c r="G13" s="58">
        <v>0</v>
      </c>
      <c r="H13" s="58">
        <v>0</v>
      </c>
      <c r="I13" s="58">
        <v>0</v>
      </c>
      <c r="J13" s="34"/>
    </row>
    <row r="14" spans="2:10" ht="14.25" customHeight="1" x14ac:dyDescent="0.25">
      <c r="B14" s="36" t="s">
        <v>10</v>
      </c>
      <c r="C14" s="36" t="s">
        <v>133</v>
      </c>
      <c r="D14" s="34" t="str">
        <f t="shared" si="0"/>
        <v>DIVERSITY</v>
      </c>
      <c r="E14" s="58">
        <v>21548.67</v>
      </c>
      <c r="F14" s="58">
        <v>24858.080000000002</v>
      </c>
      <c r="G14" s="58">
        <v>3375</v>
      </c>
      <c r="H14" s="58">
        <v>16000</v>
      </c>
      <c r="I14" s="58">
        <v>4999.9999999999964</v>
      </c>
      <c r="J14" s="34"/>
    </row>
    <row r="15" spans="2:10" ht="14.25" customHeight="1" x14ac:dyDescent="0.25">
      <c r="B15" s="36" t="s">
        <v>10</v>
      </c>
      <c r="C15" s="36" t="s">
        <v>134</v>
      </c>
      <c r="D15" s="34" t="str">
        <f t="shared" si="0"/>
        <v>AOMR - AED</v>
      </c>
      <c r="E15" s="58">
        <v>32740</v>
      </c>
      <c r="F15" s="58">
        <v>21540</v>
      </c>
      <c r="G15" s="58">
        <v>10120</v>
      </c>
      <c r="H15" s="58">
        <v>33000</v>
      </c>
      <c r="I15" s="58">
        <v>21000</v>
      </c>
      <c r="J15" s="34"/>
    </row>
    <row r="16" spans="2:10" ht="14.25" customHeight="1" x14ac:dyDescent="0.25">
      <c r="B16" s="36" t="s">
        <v>10</v>
      </c>
      <c r="C16" s="36" t="s">
        <v>135</v>
      </c>
      <c r="D16" s="34" t="str">
        <f t="shared" si="0"/>
        <v>MEMBERSHIP SERVICES</v>
      </c>
      <c r="E16" s="58">
        <v>52582.14</v>
      </c>
      <c r="F16" s="58">
        <v>48807.530000000006</v>
      </c>
      <c r="G16" s="58">
        <v>30980.440000000002</v>
      </c>
      <c r="H16" s="58">
        <v>42000</v>
      </c>
      <c r="I16" s="58">
        <v>20000</v>
      </c>
      <c r="J16" s="34"/>
    </row>
    <row r="17" spans="2:10" ht="14.25" customHeight="1" thickBot="1" x14ac:dyDescent="0.3">
      <c r="B17" s="36" t="s">
        <v>10</v>
      </c>
      <c r="C17" s="36" t="s">
        <v>136</v>
      </c>
      <c r="D17" s="34" t="s">
        <v>254</v>
      </c>
      <c r="E17" s="58">
        <v>4647655.93</v>
      </c>
      <c r="F17" s="58">
        <v>4692922.75</v>
      </c>
      <c r="G17" s="58">
        <v>2737494.3299999996</v>
      </c>
      <c r="H17" s="58">
        <v>4877899.9999999963</v>
      </c>
      <c r="I17" s="58">
        <v>4809409</v>
      </c>
      <c r="J17" s="34"/>
    </row>
    <row r="18" spans="2:10" ht="14.25" hidden="1" customHeight="1" thickBot="1" x14ac:dyDescent="0.3">
      <c r="B18" s="36"/>
      <c r="C18" s="36"/>
      <c r="D18" s="33"/>
      <c r="E18" s="58"/>
      <c r="F18" s="58"/>
      <c r="G18" s="58"/>
      <c r="H18" s="58"/>
      <c r="I18" s="131"/>
      <c r="J18" s="34"/>
    </row>
    <row r="19" spans="2:10" ht="14.25" customHeight="1" thickBot="1" x14ac:dyDescent="0.3">
      <c r="B19" s="67"/>
      <c r="C19" s="67"/>
      <c r="D19" s="68" t="s">
        <v>137</v>
      </c>
      <c r="E19" s="130">
        <f>SUM(E7:E18)</f>
        <v>4925697.01</v>
      </c>
      <c r="F19" s="130">
        <f>SUM(F7:F18)</f>
        <v>5048938.0999999996</v>
      </c>
      <c r="G19" s="130">
        <f>SUM(G7:G18)</f>
        <v>3985672.9699999993</v>
      </c>
      <c r="H19" s="130">
        <f>SUM(H7:H18)</f>
        <v>5204333.9999999963</v>
      </c>
      <c r="I19" s="130">
        <f>SUM(I7:I18)</f>
        <v>5139494</v>
      </c>
      <c r="J19" s="34"/>
    </row>
    <row r="20" spans="2:10" ht="14.25" customHeight="1" x14ac:dyDescent="0.25">
      <c r="B20" s="36"/>
      <c r="C20" s="36"/>
      <c r="D20" s="33"/>
      <c r="E20" s="58"/>
      <c r="F20" s="58"/>
      <c r="G20" s="58"/>
      <c r="H20" s="58"/>
      <c r="I20" s="58"/>
      <c r="J20" s="69"/>
    </row>
    <row r="21" spans="2:10" ht="14.25" customHeight="1" x14ac:dyDescent="0.25">
      <c r="B21" s="36"/>
      <c r="C21" s="36"/>
      <c r="D21" s="33" t="s">
        <v>138</v>
      </c>
      <c r="E21" s="58"/>
      <c r="F21" s="58"/>
      <c r="G21" s="58"/>
      <c r="H21" s="58"/>
      <c r="I21" s="131"/>
      <c r="J21" s="34"/>
    </row>
    <row r="22" spans="2:10" ht="14.25" customHeight="1" x14ac:dyDescent="0.25">
      <c r="B22" s="36" t="s">
        <v>24</v>
      </c>
      <c r="C22" s="36" t="s">
        <v>127</v>
      </c>
      <c r="D22" s="34" t="str">
        <f t="shared" ref="D22:D30" si="1">C22</f>
        <v>Advocacy &amp; Member Relations, AED</v>
      </c>
      <c r="E22" s="58">
        <v>54278.67</v>
      </c>
      <c r="F22" s="58">
        <v>-74253.440000000031</v>
      </c>
      <c r="G22" s="58">
        <v>8.31</v>
      </c>
      <c r="H22" s="58">
        <v>0</v>
      </c>
      <c r="I22" s="58">
        <v>0</v>
      </c>
      <c r="J22" s="34"/>
    </row>
    <row r="23" spans="2:10" ht="14.25" customHeight="1" x14ac:dyDescent="0.25">
      <c r="B23" s="36" t="s">
        <v>24</v>
      </c>
      <c r="C23" s="36" t="s">
        <v>128</v>
      </c>
      <c r="D23" s="34" t="str">
        <f t="shared" si="1"/>
        <v>LIB &amp; INFO RESEARCH CENTER (LIRC)</v>
      </c>
      <c r="E23" s="58">
        <v>343757.09999999992</v>
      </c>
      <c r="F23" s="58">
        <v>303371.29999999993</v>
      </c>
      <c r="G23" s="58">
        <v>173701.05000000002</v>
      </c>
      <c r="H23" s="58">
        <v>365516.66993478464</v>
      </c>
      <c r="I23" s="58">
        <v>386548.47510985017</v>
      </c>
      <c r="J23" s="34"/>
    </row>
    <row r="24" spans="2:10" ht="14.25" customHeight="1" x14ac:dyDescent="0.25">
      <c r="B24" s="36" t="s">
        <v>24</v>
      </c>
      <c r="C24" s="36" t="s">
        <v>129</v>
      </c>
      <c r="D24" s="34" t="s">
        <v>272</v>
      </c>
      <c r="E24" s="58">
        <v>181944.97</v>
      </c>
      <c r="F24" s="58">
        <v>222421.62</v>
      </c>
      <c r="G24" s="58">
        <v>131353.29</v>
      </c>
      <c r="H24" s="58">
        <v>221822.96407003337</v>
      </c>
      <c r="I24" s="58">
        <v>203088.19083152906</v>
      </c>
      <c r="J24" s="34"/>
    </row>
    <row r="25" spans="2:10" ht="14.25" customHeight="1" x14ac:dyDescent="0.25">
      <c r="B25" s="36" t="s">
        <v>24</v>
      </c>
      <c r="C25" s="36" t="s">
        <v>130</v>
      </c>
      <c r="D25" s="34" t="s">
        <v>252</v>
      </c>
      <c r="E25" s="58">
        <v>297205.66000000003</v>
      </c>
      <c r="F25" s="58">
        <v>340055.49</v>
      </c>
      <c r="G25" s="58">
        <v>256442.25</v>
      </c>
      <c r="H25" s="58">
        <v>354539.27197953989</v>
      </c>
      <c r="I25" s="58">
        <v>375807.72310524393</v>
      </c>
      <c r="J25" s="34"/>
    </row>
    <row r="26" spans="2:10" ht="14.25" customHeight="1" x14ac:dyDescent="0.25">
      <c r="B26" s="36" t="s">
        <v>24</v>
      </c>
      <c r="C26" s="36" t="s">
        <v>131</v>
      </c>
      <c r="D26" s="34" t="s">
        <v>253</v>
      </c>
      <c r="E26" s="58">
        <v>164975.08000000002</v>
      </c>
      <c r="F26" s="58">
        <v>217137.82999999996</v>
      </c>
      <c r="G26" s="58">
        <v>157935.78999999998</v>
      </c>
      <c r="H26" s="58">
        <v>229285.24987717016</v>
      </c>
      <c r="I26" s="58">
        <v>251573.39056205167</v>
      </c>
      <c r="J26" s="34"/>
    </row>
    <row r="27" spans="2:10" ht="14.25" customHeight="1" x14ac:dyDescent="0.25">
      <c r="B27" s="36" t="s">
        <v>24</v>
      </c>
      <c r="C27" s="36" t="s">
        <v>132</v>
      </c>
      <c r="D27" s="34" t="str">
        <f t="shared" si="1"/>
        <v>PUBLIC PROGRAMS</v>
      </c>
      <c r="E27" s="58">
        <v>176764.12</v>
      </c>
      <c r="F27" s="58">
        <v>14334.620000000003</v>
      </c>
      <c r="G27" s="58">
        <v>34687.049999999996</v>
      </c>
      <c r="H27" s="58">
        <v>157605.41228166284</v>
      </c>
      <c r="I27" s="58">
        <v>303255.09011253307</v>
      </c>
      <c r="J27" s="34"/>
    </row>
    <row r="28" spans="2:10" ht="14.25" customHeight="1" x14ac:dyDescent="0.25">
      <c r="B28" s="36" t="s">
        <v>24</v>
      </c>
      <c r="C28" s="36" t="s">
        <v>133</v>
      </c>
      <c r="D28" s="34" t="str">
        <f t="shared" si="1"/>
        <v>DIVERSITY</v>
      </c>
      <c r="E28" s="58">
        <v>242755.21999999997</v>
      </c>
      <c r="F28" s="58">
        <v>-446315.02999999985</v>
      </c>
      <c r="G28" s="58">
        <v>143458.20000000004</v>
      </c>
      <c r="H28" s="58">
        <v>-26162.979662446654</v>
      </c>
      <c r="I28" s="58">
        <v>-11389.402403241114</v>
      </c>
      <c r="J28" s="34"/>
    </row>
    <row r="29" spans="2:10" ht="14.25" customHeight="1" x14ac:dyDescent="0.25">
      <c r="B29" s="36" t="s">
        <v>24</v>
      </c>
      <c r="C29" s="36" t="s">
        <v>134</v>
      </c>
      <c r="D29" s="34" t="str">
        <f t="shared" si="1"/>
        <v>AOMR - AED</v>
      </c>
      <c r="E29" s="58">
        <v>348357.30000000005</v>
      </c>
      <c r="F29" s="58">
        <v>283391.21999999997</v>
      </c>
      <c r="G29" s="58">
        <v>189558.42</v>
      </c>
      <c r="H29" s="58">
        <v>314208.38207864645</v>
      </c>
      <c r="I29" s="58">
        <v>325343.1080237407</v>
      </c>
      <c r="J29" s="34"/>
    </row>
    <row r="30" spans="2:10" ht="14.25" customHeight="1" x14ac:dyDescent="0.25">
      <c r="B30" s="36" t="s">
        <v>24</v>
      </c>
      <c r="C30" s="36" t="s">
        <v>135</v>
      </c>
      <c r="D30" s="34" t="str">
        <f t="shared" si="1"/>
        <v>MEMBERSHIP SERVICES</v>
      </c>
      <c r="E30" s="58">
        <v>529238.25</v>
      </c>
      <c r="F30" s="58">
        <v>575099.19000000018</v>
      </c>
      <c r="G30" s="58">
        <v>435927.22000000003</v>
      </c>
      <c r="H30" s="58">
        <v>773382.69842025684</v>
      </c>
      <c r="I30" s="58">
        <v>779016.29284320865</v>
      </c>
      <c r="J30" s="34"/>
    </row>
    <row r="31" spans="2:10" ht="14.25" customHeight="1" thickBot="1" x14ac:dyDescent="0.3">
      <c r="B31" s="36" t="s">
        <v>24</v>
      </c>
      <c r="C31" s="36" t="s">
        <v>136</v>
      </c>
      <c r="D31" s="34" t="s">
        <v>254</v>
      </c>
      <c r="E31" s="58">
        <v>101907.60999999999</v>
      </c>
      <c r="F31" s="58">
        <v>114449.13999999998</v>
      </c>
      <c r="G31" s="58">
        <v>74180.670000000013</v>
      </c>
      <c r="H31" s="58">
        <v>105000</v>
      </c>
      <c r="I31" s="58">
        <v>105000</v>
      </c>
      <c r="J31" s="34"/>
    </row>
    <row r="32" spans="2:10" ht="14.25" hidden="1" customHeight="1" thickBot="1" x14ac:dyDescent="0.3">
      <c r="B32" s="36"/>
      <c r="C32" s="36"/>
      <c r="D32" s="33"/>
      <c r="E32" s="58"/>
      <c r="F32" s="58"/>
      <c r="G32" s="58"/>
      <c r="H32" s="58"/>
      <c r="I32" s="131"/>
      <c r="J32" s="34"/>
    </row>
    <row r="33" spans="2:10" ht="14.25" customHeight="1" thickBot="1" x14ac:dyDescent="0.3">
      <c r="B33" s="67"/>
      <c r="C33" s="67"/>
      <c r="D33" s="68" t="s">
        <v>139</v>
      </c>
      <c r="E33" s="130">
        <f>SUM(E21:E32)</f>
        <v>2441183.98</v>
      </c>
      <c r="F33" s="130">
        <f>SUM(F21:F32)</f>
        <v>1549691.94</v>
      </c>
      <c r="G33" s="130">
        <f>SUM(G21:G32)</f>
        <v>1597252.25</v>
      </c>
      <c r="H33" s="130">
        <f>SUM(H21:H32)</f>
        <v>2495197.6689796476</v>
      </c>
      <c r="I33" s="130">
        <f>SUM(I21:I32)</f>
        <v>2718242.8681849162</v>
      </c>
      <c r="J33" s="34"/>
    </row>
    <row r="34" spans="2:10" ht="14.25" customHeight="1" x14ac:dyDescent="0.25">
      <c r="B34" s="36"/>
      <c r="C34" s="36"/>
      <c r="D34" s="33"/>
      <c r="E34" s="58"/>
      <c r="F34" s="58"/>
      <c r="G34" s="58"/>
      <c r="H34" s="58"/>
      <c r="I34" s="58"/>
      <c r="J34" s="34"/>
    </row>
    <row r="35" spans="2:10" ht="14.25" customHeight="1" x14ac:dyDescent="0.25">
      <c r="B35" s="36"/>
      <c r="C35" s="36"/>
      <c r="D35" s="33" t="s">
        <v>140</v>
      </c>
      <c r="E35" s="58"/>
      <c r="F35" s="58"/>
      <c r="G35" s="58"/>
      <c r="H35" s="58"/>
      <c r="I35" s="131"/>
      <c r="J35" s="69"/>
    </row>
    <row r="36" spans="2:10" ht="14.25" customHeight="1" x14ac:dyDescent="0.25">
      <c r="B36" s="36" t="s">
        <v>125</v>
      </c>
      <c r="C36" s="36" t="s">
        <v>127</v>
      </c>
      <c r="D36" s="34" t="str">
        <f t="shared" ref="D36:D44" si="2">C36</f>
        <v>Advocacy &amp; Member Relations, AED</v>
      </c>
      <c r="E36" s="58">
        <v>-54278.67</v>
      </c>
      <c r="F36" s="58">
        <v>74253.440000000031</v>
      </c>
      <c r="G36" s="58">
        <v>-8.31</v>
      </c>
      <c r="H36" s="58">
        <v>0</v>
      </c>
      <c r="I36" s="58">
        <v>0</v>
      </c>
      <c r="J36" s="34"/>
    </row>
    <row r="37" spans="2:10" ht="14.25" customHeight="1" x14ac:dyDescent="0.25">
      <c r="B37" s="36" t="s">
        <v>125</v>
      </c>
      <c r="C37" s="36" t="s">
        <v>128</v>
      </c>
      <c r="D37" s="34" t="str">
        <f t="shared" si="2"/>
        <v>LIB &amp; INFO RESEARCH CENTER (LIRC)</v>
      </c>
      <c r="E37" s="58">
        <v>-343757.09999999992</v>
      </c>
      <c r="F37" s="58">
        <v>-303371.29999999993</v>
      </c>
      <c r="G37" s="58">
        <v>-173701.05000000002</v>
      </c>
      <c r="H37" s="58">
        <v>-334298.66993478464</v>
      </c>
      <c r="I37" s="58">
        <v>-386548.47510985017</v>
      </c>
      <c r="J37" s="34"/>
    </row>
    <row r="38" spans="2:10" ht="14.25" customHeight="1" x14ac:dyDescent="0.25">
      <c r="B38" s="36" t="s">
        <v>125</v>
      </c>
      <c r="C38" s="36" t="s">
        <v>129</v>
      </c>
      <c r="D38" s="34" t="s">
        <v>272</v>
      </c>
      <c r="E38" s="58">
        <v>-153302.40000000002</v>
      </c>
      <c r="F38" s="58">
        <v>-194019.72</v>
      </c>
      <c r="G38" s="58">
        <v>-130431.06</v>
      </c>
      <c r="H38" s="58">
        <v>-166822.9640700334</v>
      </c>
      <c r="I38" s="58">
        <v>-148088.19083152903</v>
      </c>
      <c r="J38" s="34"/>
    </row>
    <row r="39" spans="2:10" ht="14.25" customHeight="1" x14ac:dyDescent="0.25">
      <c r="B39" s="36" t="s">
        <v>125</v>
      </c>
      <c r="C39" s="36" t="s">
        <v>130</v>
      </c>
      <c r="D39" s="34" t="s">
        <v>252</v>
      </c>
      <c r="E39" s="58">
        <v>-235392.95999999996</v>
      </c>
      <c r="F39" s="58">
        <v>-201963.65000000002</v>
      </c>
      <c r="G39" s="58">
        <v>860235.47000000009</v>
      </c>
      <c r="H39" s="58">
        <v>-295039.27197953983</v>
      </c>
      <c r="I39" s="58">
        <v>-237307.72310524387</v>
      </c>
      <c r="J39" s="34"/>
    </row>
    <row r="40" spans="2:10" ht="14.25" customHeight="1" x14ac:dyDescent="0.25">
      <c r="B40" s="36" t="s">
        <v>125</v>
      </c>
      <c r="C40" s="36" t="s">
        <v>131</v>
      </c>
      <c r="D40" s="34" t="s">
        <v>253</v>
      </c>
      <c r="E40" s="58">
        <v>-84260.08</v>
      </c>
      <c r="F40" s="58">
        <v>-122821.82999999999</v>
      </c>
      <c r="G40" s="58">
        <v>-71832.539999999979</v>
      </c>
      <c r="H40" s="58">
        <v>-139569.24987717016</v>
      </c>
      <c r="I40" s="58">
        <v>-160988.39056205167</v>
      </c>
      <c r="J40" s="34"/>
    </row>
    <row r="41" spans="2:10" ht="14.25" customHeight="1" x14ac:dyDescent="0.25">
      <c r="B41" s="36" t="s">
        <v>125</v>
      </c>
      <c r="C41" s="36" t="s">
        <v>132</v>
      </c>
      <c r="D41" s="34" t="str">
        <f t="shared" si="2"/>
        <v>PUBLIC PROGRAMS</v>
      </c>
      <c r="E41" s="58">
        <v>-176764.12</v>
      </c>
      <c r="F41" s="58">
        <v>-14334.620000000003</v>
      </c>
      <c r="G41" s="58">
        <v>-34687.049999999996</v>
      </c>
      <c r="H41" s="58">
        <v>-157605.41228166284</v>
      </c>
      <c r="I41" s="58">
        <v>-303255.09011253307</v>
      </c>
      <c r="J41" s="34"/>
    </row>
    <row r="42" spans="2:10" ht="14.25" customHeight="1" x14ac:dyDescent="0.25">
      <c r="B42" s="36" t="s">
        <v>125</v>
      </c>
      <c r="C42" s="36" t="s">
        <v>133</v>
      </c>
      <c r="D42" s="34" t="str">
        <f t="shared" si="2"/>
        <v>DIVERSITY</v>
      </c>
      <c r="E42" s="58">
        <v>-221206.55</v>
      </c>
      <c r="F42" s="58">
        <v>471173.11000000004</v>
      </c>
      <c r="G42" s="58">
        <v>-140083.20000000001</v>
      </c>
      <c r="H42" s="58">
        <v>42162.979662446625</v>
      </c>
      <c r="I42" s="58">
        <v>16389.402403241103</v>
      </c>
      <c r="J42" s="34"/>
    </row>
    <row r="43" spans="2:10" ht="14.25" customHeight="1" x14ac:dyDescent="0.25">
      <c r="B43" s="36" t="s">
        <v>125</v>
      </c>
      <c r="C43" s="36" t="s">
        <v>134</v>
      </c>
      <c r="D43" s="34" t="str">
        <f t="shared" si="2"/>
        <v>AOMR - AED</v>
      </c>
      <c r="E43" s="58">
        <v>-315617.3</v>
      </c>
      <c r="F43" s="58">
        <v>-261851.21999999997</v>
      </c>
      <c r="G43" s="58">
        <v>-179438.41999999998</v>
      </c>
      <c r="H43" s="58">
        <v>-281208.38207864651</v>
      </c>
      <c r="I43" s="58">
        <v>-304343.10802374064</v>
      </c>
      <c r="J43" s="34"/>
    </row>
    <row r="44" spans="2:10" ht="14.25" customHeight="1" x14ac:dyDescent="0.25">
      <c r="B44" s="36" t="s">
        <v>125</v>
      </c>
      <c r="C44" s="36" t="s">
        <v>135</v>
      </c>
      <c r="D44" s="34" t="str">
        <f t="shared" si="2"/>
        <v>MEMBERSHIP SERVICES</v>
      </c>
      <c r="E44" s="58">
        <v>-476656.11000000004</v>
      </c>
      <c r="F44" s="58">
        <v>-526291.66</v>
      </c>
      <c r="G44" s="58">
        <v>-404946.78</v>
      </c>
      <c r="H44" s="58">
        <v>-731382.69842025684</v>
      </c>
      <c r="I44" s="58">
        <v>-759016.29284320865</v>
      </c>
      <c r="J44" s="34"/>
    </row>
    <row r="45" spans="2:10" ht="14.25" customHeight="1" thickBot="1" x14ac:dyDescent="0.3">
      <c r="B45" s="36" t="s">
        <v>125</v>
      </c>
      <c r="C45" s="36" t="s">
        <v>136</v>
      </c>
      <c r="D45" s="34" t="s">
        <v>254</v>
      </c>
      <c r="E45" s="58">
        <v>4545748.32</v>
      </c>
      <c r="F45" s="58">
        <v>4578473.6100000003</v>
      </c>
      <c r="G45" s="58">
        <v>2663313.66</v>
      </c>
      <c r="H45" s="58">
        <v>4772899.9999999963</v>
      </c>
      <c r="I45" s="58">
        <v>4704409</v>
      </c>
      <c r="J45" s="34"/>
    </row>
    <row r="46" spans="2:10" ht="14.25" hidden="1" customHeight="1" thickBot="1" x14ac:dyDescent="0.3">
      <c r="B46" s="36"/>
      <c r="C46" s="36"/>
      <c r="D46" s="33"/>
      <c r="E46" s="58"/>
      <c r="F46" s="58"/>
      <c r="G46" s="58"/>
      <c r="H46" s="58"/>
      <c r="I46" s="131"/>
      <c r="J46" s="34"/>
    </row>
    <row r="47" spans="2:10" ht="14.25" customHeight="1" thickBot="1" x14ac:dyDescent="0.3">
      <c r="B47" s="67"/>
      <c r="C47" s="67"/>
      <c r="D47" s="68" t="s">
        <v>141</v>
      </c>
      <c r="E47" s="130">
        <f>SUM(E35:E46)</f>
        <v>2484513.0300000003</v>
      </c>
      <c r="F47" s="130">
        <f>SUM(F35:F46)</f>
        <v>3499246.1600000006</v>
      </c>
      <c r="G47" s="130">
        <f>SUM(G35:G46)</f>
        <v>2388420.7200000002</v>
      </c>
      <c r="H47" s="130">
        <f>SUM(H35:H46)</f>
        <v>2709136.3310203487</v>
      </c>
      <c r="I47" s="130">
        <f>SUM(I35:I46)</f>
        <v>2421251.1318150843</v>
      </c>
      <c r="J47" s="34"/>
    </row>
    <row r="48" spans="2:10" ht="14.25" customHeight="1" x14ac:dyDescent="0.25">
      <c r="J48" s="34"/>
    </row>
    <row r="49" spans="10:10" ht="14.25" customHeight="1" x14ac:dyDescent="0.25">
      <c r="J49" s="34"/>
    </row>
  </sheetData>
  <pageMargins left="1" right="1" top="1" bottom="1" header="0.5" footer="0.5"/>
  <pageSetup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6FD3-E05B-419B-ABA0-C14AA5568F9A}">
  <sheetPr>
    <pageSetUpPr fitToPage="1"/>
  </sheetPr>
  <dimension ref="A2:J43"/>
  <sheetViews>
    <sheetView showGridLines="0" workbookViewId="0">
      <pane xSplit="4" ySplit="6" topLeftCell="E7" activePane="bottomRight" state="frozen"/>
      <selection pane="topRight" activeCell="E1" sqref="E1"/>
      <selection pane="bottomLeft" activeCell="A7" sqref="A7"/>
      <selection pane="bottomRight" activeCell="E7" sqref="E7"/>
    </sheetView>
  </sheetViews>
  <sheetFormatPr defaultColWidth="10" defaultRowHeight="14.25" customHeight="1" x14ac:dyDescent="0.25"/>
  <cols>
    <col min="1" max="1" width="7.109375" style="17" customWidth="1"/>
    <col min="2" max="2" width="45.5546875" style="17" hidden="1" customWidth="1"/>
    <col min="3" max="3" width="21.44140625" style="17" hidden="1" customWidth="1"/>
    <col min="4" max="4" width="36.44140625" style="17" customWidth="1"/>
    <col min="5" max="10" width="14.33203125" style="17" customWidth="1"/>
    <col min="11" max="16384" width="10" style="17"/>
  </cols>
  <sheetData>
    <row r="2" spans="1:10" ht="19.5" customHeight="1" x14ac:dyDescent="0.3">
      <c r="A2" s="34"/>
      <c r="B2" s="36"/>
      <c r="C2" s="36"/>
      <c r="D2" s="6" t="s">
        <v>0</v>
      </c>
      <c r="E2" s="61"/>
      <c r="F2" s="61"/>
      <c r="G2" s="62"/>
      <c r="H2" s="62"/>
      <c r="I2" s="62"/>
      <c r="J2" s="34"/>
    </row>
    <row r="3" spans="1:10" ht="19.5" customHeight="1" x14ac:dyDescent="0.3">
      <c r="A3" s="34"/>
      <c r="B3" s="36"/>
      <c r="C3" s="36"/>
      <c r="D3" s="6" t="s">
        <v>142</v>
      </c>
      <c r="E3" s="61"/>
      <c r="F3" s="61"/>
      <c r="G3" s="62"/>
      <c r="H3" s="62"/>
      <c r="I3" s="62"/>
      <c r="J3" s="34"/>
    </row>
    <row r="4" spans="1:10" ht="21.75" customHeight="1" x14ac:dyDescent="0.25">
      <c r="A4" s="34"/>
      <c r="B4" s="36"/>
      <c r="C4" s="36"/>
      <c r="D4" s="34"/>
      <c r="E4" s="63" t="str">
        <f>E5&amp;" "&amp;E6</f>
        <v>2021 Actual</v>
      </c>
      <c r="F4" s="63" t="str">
        <f>F5&amp;" "&amp;F6</f>
        <v>2022 Actual</v>
      </c>
      <c r="G4" s="63" t="str">
        <f>G5&amp;" "&amp;G6</f>
        <v>March 2023 Actual</v>
      </c>
      <c r="H4" s="63" t="str">
        <f>H5&amp;" "&amp;H6</f>
        <v>2023 Budget</v>
      </c>
      <c r="I4" s="63" t="str">
        <f>I5&amp;" "&amp;I6</f>
        <v>2024 Budget</v>
      </c>
      <c r="J4" s="34"/>
    </row>
    <row r="5" spans="1:10" ht="14.25" hidden="1" customHeight="1" x14ac:dyDescent="0.25">
      <c r="A5" s="36"/>
      <c r="B5" s="36"/>
      <c r="C5" s="36"/>
      <c r="D5" s="36"/>
      <c r="E5" s="55" t="s">
        <v>2</v>
      </c>
      <c r="F5" s="55" t="s">
        <v>3</v>
      </c>
      <c r="G5" s="55" t="s">
        <v>4</v>
      </c>
      <c r="H5" s="55" t="s">
        <v>5</v>
      </c>
      <c r="I5" s="55" t="s">
        <v>6</v>
      </c>
      <c r="J5" s="65"/>
    </row>
    <row r="6" spans="1:10" ht="14.25" hidden="1" customHeight="1" x14ac:dyDescent="0.25">
      <c r="A6" s="36"/>
      <c r="B6" s="36"/>
      <c r="C6" s="36"/>
      <c r="D6" s="36"/>
      <c r="E6" s="64" t="s">
        <v>7</v>
      </c>
      <c r="F6" s="64" t="s">
        <v>7</v>
      </c>
      <c r="G6" s="64" t="s">
        <v>7</v>
      </c>
      <c r="H6" s="64" t="s">
        <v>8</v>
      </c>
      <c r="I6" s="64" t="s">
        <v>8</v>
      </c>
      <c r="J6" s="65"/>
    </row>
    <row r="7" spans="1:10" ht="14.25" customHeight="1" x14ac:dyDescent="0.25">
      <c r="A7" s="34"/>
      <c r="B7" s="36"/>
      <c r="C7" s="36"/>
      <c r="D7" s="33" t="s">
        <v>126</v>
      </c>
      <c r="E7" s="58"/>
      <c r="F7" s="58"/>
      <c r="G7" s="58"/>
      <c r="H7" s="58"/>
      <c r="I7" s="131"/>
      <c r="J7" s="34"/>
    </row>
    <row r="8" spans="1:10" ht="14.25" hidden="1" customHeight="1" x14ac:dyDescent="0.25">
      <c r="A8" s="34"/>
      <c r="B8" s="36" t="s">
        <v>10</v>
      </c>
      <c r="C8" s="36" t="s">
        <v>143</v>
      </c>
      <c r="D8" s="34" t="str">
        <f t="shared" ref="D8:D14" si="0">C8</f>
        <v>STANDING COMMITTEES</v>
      </c>
      <c r="E8" s="58">
        <v>0</v>
      </c>
      <c r="F8" s="58">
        <v>0</v>
      </c>
      <c r="G8" s="58">
        <v>0</v>
      </c>
      <c r="H8" s="58">
        <v>0</v>
      </c>
      <c r="I8" s="58">
        <v>0</v>
      </c>
      <c r="J8" s="34"/>
    </row>
    <row r="9" spans="1:10" ht="14.25" hidden="1" customHeight="1" x14ac:dyDescent="0.25">
      <c r="A9" s="34"/>
      <c r="B9" s="36" t="s">
        <v>10</v>
      </c>
      <c r="C9" s="36" t="s">
        <v>144</v>
      </c>
      <c r="D9" s="34" t="str">
        <f t="shared" si="0"/>
        <v>EXECUTIVE BOARD</v>
      </c>
      <c r="E9" s="58">
        <v>0</v>
      </c>
      <c r="F9" s="58">
        <v>0</v>
      </c>
      <c r="G9" s="58">
        <v>0</v>
      </c>
      <c r="H9" s="58">
        <v>0</v>
      </c>
      <c r="I9" s="58">
        <v>0</v>
      </c>
      <c r="J9" s="34"/>
    </row>
    <row r="10" spans="1:10" ht="14.25" customHeight="1" x14ac:dyDescent="0.25">
      <c r="A10" s="34"/>
      <c r="B10" s="36" t="s">
        <v>10</v>
      </c>
      <c r="C10" s="36" t="s">
        <v>145</v>
      </c>
      <c r="D10" s="34" t="str">
        <f t="shared" si="0"/>
        <v>EXECUTIVE OFFICE</v>
      </c>
      <c r="E10" s="58">
        <v>18575</v>
      </c>
      <c r="F10" s="58">
        <v>2500</v>
      </c>
      <c r="G10" s="58">
        <v>16702.900000000001</v>
      </c>
      <c r="H10" s="58">
        <v>20000.00000000004</v>
      </c>
      <c r="I10" s="58">
        <v>9999.9999999999964</v>
      </c>
      <c r="J10" s="34"/>
    </row>
    <row r="11" spans="1:10" ht="14.25" customHeight="1" x14ac:dyDescent="0.25">
      <c r="A11" s="34"/>
      <c r="B11" s="36" t="s">
        <v>10</v>
      </c>
      <c r="C11" s="36" t="s">
        <v>146</v>
      </c>
      <c r="D11" s="34" t="s">
        <v>255</v>
      </c>
      <c r="E11" s="58">
        <v>1023698.87</v>
      </c>
      <c r="F11" s="58">
        <v>32660.47</v>
      </c>
      <c r="G11" s="58">
        <v>507</v>
      </c>
      <c r="H11" s="58">
        <v>58000</v>
      </c>
      <c r="I11" s="58">
        <v>50000.000000000044</v>
      </c>
      <c r="J11" s="34"/>
    </row>
    <row r="12" spans="1:10" ht="14.25" customHeight="1" x14ac:dyDescent="0.25">
      <c r="A12" s="34"/>
      <c r="B12" s="36" t="s">
        <v>10</v>
      </c>
      <c r="C12" s="36" t="s">
        <v>147</v>
      </c>
      <c r="D12" s="34" t="s">
        <v>256</v>
      </c>
      <c r="E12" s="58">
        <v>3470.56</v>
      </c>
      <c r="F12" s="58">
        <v>3924.09</v>
      </c>
      <c r="G12" s="58">
        <v>2019.5400000000002</v>
      </c>
      <c r="H12" s="58">
        <v>0</v>
      </c>
      <c r="I12" s="58">
        <v>3999.9999999999964</v>
      </c>
      <c r="J12" s="34"/>
    </row>
    <row r="13" spans="1:10" ht="14.25" customHeight="1" x14ac:dyDescent="0.25">
      <c r="A13" s="34"/>
      <c r="B13" s="36" t="s">
        <v>10</v>
      </c>
      <c r="C13" s="36" t="s">
        <v>148</v>
      </c>
      <c r="D13" s="34" t="str">
        <f t="shared" si="0"/>
        <v>DEVELOPMENT OFFICE</v>
      </c>
      <c r="E13" s="58">
        <v>3550000</v>
      </c>
      <c r="F13" s="58">
        <v>2719000</v>
      </c>
      <c r="G13" s="58">
        <v>5515000</v>
      </c>
      <c r="H13" s="58">
        <v>4506999.9999999963</v>
      </c>
      <c r="I13" s="58">
        <v>5000000.0000000037</v>
      </c>
      <c r="J13" s="34" t="s">
        <v>262</v>
      </c>
    </row>
    <row r="14" spans="1:10" ht="14.25" customHeight="1" x14ac:dyDescent="0.25">
      <c r="A14" s="34"/>
      <c r="B14" s="36" t="s">
        <v>10</v>
      </c>
      <c r="C14" s="36" t="s">
        <v>149</v>
      </c>
      <c r="D14" s="34" t="str">
        <f t="shared" si="0"/>
        <v>ALA AWARDS</v>
      </c>
      <c r="E14" s="58">
        <v>2350</v>
      </c>
      <c r="F14" s="58">
        <v>0</v>
      </c>
      <c r="G14" s="58">
        <v>0</v>
      </c>
      <c r="H14" s="58">
        <v>0</v>
      </c>
      <c r="I14" s="58">
        <v>38600</v>
      </c>
      <c r="J14" s="34"/>
    </row>
    <row r="15" spans="1:10" ht="14.25" customHeight="1" thickBot="1" x14ac:dyDescent="0.3">
      <c r="A15" s="34"/>
      <c r="B15" s="36" t="s">
        <v>10</v>
      </c>
      <c r="C15" s="36" t="s">
        <v>150</v>
      </c>
      <c r="D15" s="34" t="s">
        <v>257</v>
      </c>
      <c r="E15" s="58">
        <v>4321.5</v>
      </c>
      <c r="F15" s="58">
        <v>2235.67</v>
      </c>
      <c r="G15" s="58">
        <v>6424</v>
      </c>
      <c r="H15" s="58">
        <v>3000</v>
      </c>
      <c r="I15" s="58">
        <v>10500</v>
      </c>
      <c r="J15" s="34"/>
    </row>
    <row r="16" spans="1:10" ht="14.25" hidden="1" customHeight="1" thickBot="1" x14ac:dyDescent="0.3">
      <c r="B16" s="36"/>
      <c r="C16" s="36"/>
      <c r="E16" s="127"/>
      <c r="F16" s="127"/>
      <c r="G16" s="127"/>
      <c r="H16" s="127"/>
      <c r="I16" s="127"/>
    </row>
    <row r="17" spans="1:10" ht="14.25" customHeight="1" thickBot="1" x14ac:dyDescent="0.3">
      <c r="A17" s="34"/>
      <c r="B17" s="67"/>
      <c r="C17" s="67"/>
      <c r="D17" s="68" t="s">
        <v>137</v>
      </c>
      <c r="E17" s="130">
        <f>SUM(E7:E16)</f>
        <v>4602415.93</v>
      </c>
      <c r="F17" s="130">
        <f>SUM(F7:F16)</f>
        <v>2760320.23</v>
      </c>
      <c r="G17" s="130">
        <f>SUM(G7:G16)</f>
        <v>5540653.4400000004</v>
      </c>
      <c r="H17" s="130">
        <f>SUM(H7:H16)</f>
        <v>4587999.9999999963</v>
      </c>
      <c r="I17" s="130">
        <f>SUM(I7:I16)</f>
        <v>5113100.0000000037</v>
      </c>
      <c r="J17" s="34"/>
    </row>
    <row r="18" spans="1:10" ht="14.25" customHeight="1" x14ac:dyDescent="0.25">
      <c r="A18" s="34"/>
      <c r="B18" s="36"/>
      <c r="C18" s="36"/>
      <c r="D18" s="33"/>
      <c r="E18" s="58"/>
      <c r="F18" s="58"/>
      <c r="G18" s="58"/>
      <c r="H18" s="58"/>
      <c r="I18" s="58"/>
      <c r="J18" s="34"/>
    </row>
    <row r="19" spans="1:10" ht="14.25" customHeight="1" x14ac:dyDescent="0.25">
      <c r="A19" s="34"/>
      <c r="B19" s="36"/>
      <c r="C19" s="36"/>
      <c r="D19" s="33" t="s">
        <v>138</v>
      </c>
      <c r="E19" s="58"/>
      <c r="F19" s="58"/>
      <c r="G19" s="58"/>
      <c r="H19" s="58"/>
      <c r="I19" s="131"/>
      <c r="J19" s="34"/>
    </row>
    <row r="20" spans="1:10" ht="14.25" customHeight="1" x14ac:dyDescent="0.25">
      <c r="A20" s="69"/>
      <c r="B20" s="36" t="s">
        <v>24</v>
      </c>
      <c r="C20" s="36" t="s">
        <v>143</v>
      </c>
      <c r="D20" s="34" t="str">
        <f t="shared" ref="D20:D26" si="1">C20</f>
        <v>STANDING COMMITTEES</v>
      </c>
      <c r="E20" s="58">
        <v>31285.14</v>
      </c>
      <c r="F20" s="58">
        <v>45124.79</v>
      </c>
      <c r="G20" s="58">
        <v>28027.84</v>
      </c>
      <c r="H20" s="58">
        <v>70000.000000000058</v>
      </c>
      <c r="I20" s="58">
        <v>86815.000000000058</v>
      </c>
      <c r="J20" s="69"/>
    </row>
    <row r="21" spans="1:10" ht="14.25" customHeight="1" x14ac:dyDescent="0.25">
      <c r="A21" s="34"/>
      <c r="B21" s="36" t="s">
        <v>24</v>
      </c>
      <c r="C21" s="36" t="s">
        <v>144</v>
      </c>
      <c r="D21" s="34" t="str">
        <f t="shared" si="1"/>
        <v>EXECUTIVE BOARD</v>
      </c>
      <c r="E21" s="58">
        <v>89172.470000000016</v>
      </c>
      <c r="F21" s="58">
        <v>160652.45000000001</v>
      </c>
      <c r="G21" s="58">
        <v>83822.22</v>
      </c>
      <c r="H21" s="58">
        <v>291472.00000000006</v>
      </c>
      <c r="I21" s="58">
        <v>284378.00000000012</v>
      </c>
      <c r="J21" s="34"/>
    </row>
    <row r="22" spans="1:10" ht="14.25" customHeight="1" x14ac:dyDescent="0.25">
      <c r="A22" s="34"/>
      <c r="B22" s="36" t="s">
        <v>24</v>
      </c>
      <c r="C22" s="36" t="s">
        <v>145</v>
      </c>
      <c r="D22" s="34" t="str">
        <f t="shared" si="1"/>
        <v>EXECUTIVE OFFICE</v>
      </c>
      <c r="E22" s="58">
        <v>936020.02999999991</v>
      </c>
      <c r="F22" s="58">
        <v>1044926.5099999998</v>
      </c>
      <c r="G22" s="58">
        <v>741030.3600000001</v>
      </c>
      <c r="H22" s="58">
        <v>1056747.2725157861</v>
      </c>
      <c r="I22" s="58">
        <v>795125.54694829532</v>
      </c>
      <c r="J22" s="34"/>
    </row>
    <row r="23" spans="1:10" ht="14.25" customHeight="1" x14ac:dyDescent="0.25">
      <c r="A23" s="34"/>
      <c r="B23" s="36" t="s">
        <v>24</v>
      </c>
      <c r="C23" s="36" t="s">
        <v>146</v>
      </c>
      <c r="D23" s="34" t="s">
        <v>255</v>
      </c>
      <c r="E23" s="58">
        <v>857282.83000000007</v>
      </c>
      <c r="F23" s="58">
        <v>231920.21999999997</v>
      </c>
      <c r="G23" s="58">
        <v>158194.24000000002</v>
      </c>
      <c r="H23" s="58">
        <v>249892.71444197663</v>
      </c>
      <c r="I23" s="58">
        <v>280508.50683723326</v>
      </c>
      <c r="J23" s="34"/>
    </row>
    <row r="24" spans="1:10" ht="14.25" customHeight="1" x14ac:dyDescent="0.25">
      <c r="A24" s="34"/>
      <c r="B24" s="36" t="s">
        <v>24</v>
      </c>
      <c r="C24" s="36" t="s">
        <v>147</v>
      </c>
      <c r="D24" s="34" t="s">
        <v>256</v>
      </c>
      <c r="E24" s="58">
        <v>388263.69999999995</v>
      </c>
      <c r="F24" s="58">
        <v>603587.85</v>
      </c>
      <c r="G24" s="58">
        <v>293440.07</v>
      </c>
      <c r="H24" s="58">
        <v>577829.33992018329</v>
      </c>
      <c r="I24" s="58">
        <v>641326.04160286451</v>
      </c>
      <c r="J24" s="34"/>
    </row>
    <row r="25" spans="1:10" ht="14.25" customHeight="1" x14ac:dyDescent="0.25">
      <c r="A25" s="34"/>
      <c r="B25" s="36" t="s">
        <v>24</v>
      </c>
      <c r="C25" s="36" t="s">
        <v>148</v>
      </c>
      <c r="D25" s="34" t="str">
        <f t="shared" si="1"/>
        <v>DEVELOPMENT OFFICE</v>
      </c>
      <c r="E25" s="58">
        <v>241663.46</v>
      </c>
      <c r="F25" s="58">
        <v>4732170.37</v>
      </c>
      <c r="G25" s="58">
        <v>164122.09000000014</v>
      </c>
      <c r="H25" s="58">
        <v>458348.53181222471</v>
      </c>
      <c r="I25" s="58">
        <v>146138.75873828065</v>
      </c>
      <c r="J25" s="34"/>
    </row>
    <row r="26" spans="1:10" ht="14.25" customHeight="1" x14ac:dyDescent="0.25">
      <c r="A26" s="34"/>
      <c r="B26" s="36" t="s">
        <v>24</v>
      </c>
      <c r="C26" s="36" t="s">
        <v>149</v>
      </c>
      <c r="D26" s="34" t="str">
        <f t="shared" si="1"/>
        <v>ALA AWARDS</v>
      </c>
      <c r="E26" s="58">
        <v>12711.78</v>
      </c>
      <c r="F26" s="58">
        <v>6381.16</v>
      </c>
      <c r="G26" s="58">
        <v>134.29</v>
      </c>
      <c r="H26" s="58">
        <v>-35627</v>
      </c>
      <c r="I26" s="58">
        <v>47200</v>
      </c>
      <c r="J26" s="34"/>
    </row>
    <row r="27" spans="1:10" ht="14.25" customHeight="1" thickBot="1" x14ac:dyDescent="0.3">
      <c r="A27" s="34"/>
      <c r="B27" s="36" t="s">
        <v>24</v>
      </c>
      <c r="C27" s="36" t="s">
        <v>150</v>
      </c>
      <c r="D27" s="34" t="s">
        <v>257</v>
      </c>
      <c r="E27" s="58">
        <v>675436.05</v>
      </c>
      <c r="F27" s="58">
        <v>-520735.09999999992</v>
      </c>
      <c r="G27" s="58">
        <v>75586.84</v>
      </c>
      <c r="H27" s="58">
        <v>179134.73709061529</v>
      </c>
      <c r="I27" s="58">
        <v>-25795.015279497748</v>
      </c>
      <c r="J27" s="34"/>
    </row>
    <row r="28" spans="1:10" ht="14.25" hidden="1" customHeight="1" thickBot="1" x14ac:dyDescent="0.3">
      <c r="B28" s="36"/>
      <c r="C28" s="36"/>
      <c r="E28" s="127"/>
      <c r="F28" s="127"/>
      <c r="G28" s="127"/>
      <c r="H28" s="127"/>
      <c r="I28" s="127"/>
    </row>
    <row r="29" spans="1:10" ht="14.25" customHeight="1" thickBot="1" x14ac:dyDescent="0.3">
      <c r="A29" s="34"/>
      <c r="B29" s="67"/>
      <c r="C29" s="67"/>
      <c r="D29" s="68" t="s">
        <v>139</v>
      </c>
      <c r="E29" s="130">
        <f>SUM(E19:E28)</f>
        <v>3231835.46</v>
      </c>
      <c r="F29" s="130">
        <f>SUM(F19:F28)</f>
        <v>6304028.25</v>
      </c>
      <c r="G29" s="130">
        <f>SUM(G19:G28)</f>
        <v>1544357.9500000004</v>
      </c>
      <c r="H29" s="130">
        <f>SUM(H19:H28)</f>
        <v>2847797.5957807857</v>
      </c>
      <c r="I29" s="130">
        <f>SUM(I19:I28)</f>
        <v>2255696.8388471762</v>
      </c>
      <c r="J29" s="34"/>
    </row>
    <row r="30" spans="1:10" ht="14.25" customHeight="1" x14ac:dyDescent="0.25">
      <c r="A30" s="34"/>
      <c r="B30" s="36"/>
      <c r="C30" s="36"/>
      <c r="D30" s="33"/>
      <c r="E30" s="58"/>
      <c r="F30" s="58"/>
      <c r="G30" s="58"/>
      <c r="H30" s="58"/>
      <c r="I30" s="58"/>
      <c r="J30" s="34"/>
    </row>
    <row r="31" spans="1:10" ht="14.25" customHeight="1" x14ac:dyDescent="0.25">
      <c r="A31" s="34"/>
      <c r="B31" s="36"/>
      <c r="C31" s="36"/>
      <c r="D31" s="33" t="s">
        <v>140</v>
      </c>
      <c r="E31" s="58"/>
      <c r="F31" s="58"/>
      <c r="G31" s="58"/>
      <c r="H31" s="58"/>
      <c r="I31" s="131"/>
      <c r="J31" s="34"/>
    </row>
    <row r="32" spans="1:10" ht="14.25" customHeight="1" x14ac:dyDescent="0.25">
      <c r="A32" s="34"/>
      <c r="B32" s="36" t="s">
        <v>125</v>
      </c>
      <c r="C32" s="36" t="s">
        <v>143</v>
      </c>
      <c r="D32" s="34" t="str">
        <f t="shared" ref="D32:D38" si="2">C32</f>
        <v>STANDING COMMITTEES</v>
      </c>
      <c r="E32" s="58">
        <v>-31285.14</v>
      </c>
      <c r="F32" s="58">
        <v>-45124.79</v>
      </c>
      <c r="G32" s="58">
        <v>-28027.84</v>
      </c>
      <c r="H32" s="58">
        <v>-70000.000000000058</v>
      </c>
      <c r="I32" s="58">
        <v>-86815.000000000058</v>
      </c>
      <c r="J32" s="34"/>
    </row>
    <row r="33" spans="1:10" ht="14.25" customHeight="1" x14ac:dyDescent="0.25">
      <c r="A33" s="34"/>
      <c r="B33" s="36" t="s">
        <v>125</v>
      </c>
      <c r="C33" s="36" t="s">
        <v>144</v>
      </c>
      <c r="D33" s="34" t="str">
        <f t="shared" si="2"/>
        <v>EXECUTIVE BOARD</v>
      </c>
      <c r="E33" s="58">
        <v>-89172.470000000016</v>
      </c>
      <c r="F33" s="58">
        <v>-160652.45000000001</v>
      </c>
      <c r="G33" s="58">
        <v>-83822.22</v>
      </c>
      <c r="H33" s="58">
        <v>-291472.00000000006</v>
      </c>
      <c r="I33" s="58">
        <v>-284378.00000000012</v>
      </c>
      <c r="J33" s="34"/>
    </row>
    <row r="34" spans="1:10" ht="14.25" customHeight="1" x14ac:dyDescent="0.25">
      <c r="A34" s="34"/>
      <c r="B34" s="36" t="s">
        <v>125</v>
      </c>
      <c r="C34" s="36" t="s">
        <v>145</v>
      </c>
      <c r="D34" s="34" t="str">
        <f t="shared" si="2"/>
        <v>EXECUTIVE OFFICE</v>
      </c>
      <c r="E34" s="58">
        <v>-917445.0299999998</v>
      </c>
      <c r="F34" s="58">
        <v>-1042426.5099999998</v>
      </c>
      <c r="G34" s="58">
        <v>-724327.4600000002</v>
      </c>
      <c r="H34" s="58">
        <v>-1036747.272515786</v>
      </c>
      <c r="I34" s="58">
        <v>-785125.54694829509</v>
      </c>
      <c r="J34" s="34"/>
    </row>
    <row r="35" spans="1:10" ht="14.25" customHeight="1" x14ac:dyDescent="0.25">
      <c r="A35" s="69"/>
      <c r="B35" s="36" t="s">
        <v>125</v>
      </c>
      <c r="C35" s="36" t="s">
        <v>146</v>
      </c>
      <c r="D35" s="34" t="s">
        <v>255</v>
      </c>
      <c r="E35" s="58">
        <v>166416.04</v>
      </c>
      <c r="F35" s="58">
        <v>-199259.74999999994</v>
      </c>
      <c r="G35" s="58">
        <v>-157687.24000000002</v>
      </c>
      <c r="H35" s="58">
        <v>-191892.7144419766</v>
      </c>
      <c r="I35" s="58">
        <v>-230508.50683723323</v>
      </c>
      <c r="J35" s="69"/>
    </row>
    <row r="36" spans="1:10" ht="14.25" customHeight="1" x14ac:dyDescent="0.25">
      <c r="A36" s="34"/>
      <c r="B36" s="36" t="s">
        <v>125</v>
      </c>
      <c r="C36" s="36" t="s">
        <v>147</v>
      </c>
      <c r="D36" s="34" t="s">
        <v>256</v>
      </c>
      <c r="E36" s="58">
        <v>-384793.14000000007</v>
      </c>
      <c r="F36" s="58">
        <v>-599663.76000000013</v>
      </c>
      <c r="G36" s="58">
        <v>-291420.53000000003</v>
      </c>
      <c r="H36" s="58">
        <v>-577829.33992018329</v>
      </c>
      <c r="I36" s="58">
        <v>-637326.04160286451</v>
      </c>
      <c r="J36" s="34"/>
    </row>
    <row r="37" spans="1:10" ht="14.25" customHeight="1" x14ac:dyDescent="0.25">
      <c r="A37" s="34"/>
      <c r="B37" s="36" t="s">
        <v>125</v>
      </c>
      <c r="C37" s="36" t="s">
        <v>148</v>
      </c>
      <c r="D37" s="34" t="str">
        <f t="shared" si="2"/>
        <v>DEVELOPMENT OFFICE</v>
      </c>
      <c r="E37" s="58">
        <v>3308336.54</v>
      </c>
      <c r="F37" s="58">
        <v>-2013170.3699999996</v>
      </c>
      <c r="G37" s="58">
        <v>5350877.9100000011</v>
      </c>
      <c r="H37" s="58">
        <v>4048651.4681877713</v>
      </c>
      <c r="I37" s="58">
        <v>4853861.2412617235</v>
      </c>
      <c r="J37" s="34"/>
    </row>
    <row r="38" spans="1:10" ht="14.25" customHeight="1" x14ac:dyDescent="0.25">
      <c r="A38" s="34"/>
      <c r="B38" s="36" t="s">
        <v>125</v>
      </c>
      <c r="C38" s="36" t="s">
        <v>149</v>
      </c>
      <c r="D38" s="34" t="str">
        <f t="shared" si="2"/>
        <v>ALA AWARDS</v>
      </c>
      <c r="E38" s="58">
        <v>-10361.780000000001</v>
      </c>
      <c r="F38" s="58">
        <v>-6381.16</v>
      </c>
      <c r="G38" s="58">
        <v>-134.29</v>
      </c>
      <c r="H38" s="58">
        <v>35627</v>
      </c>
      <c r="I38" s="58">
        <v>-8600</v>
      </c>
      <c r="J38" s="34"/>
    </row>
    <row r="39" spans="1:10" ht="14.25" customHeight="1" thickBot="1" x14ac:dyDescent="0.3">
      <c r="A39" s="34"/>
      <c r="B39" s="36" t="s">
        <v>125</v>
      </c>
      <c r="C39" s="36" t="s">
        <v>150</v>
      </c>
      <c r="D39" s="34" t="s">
        <v>257</v>
      </c>
      <c r="E39" s="58">
        <v>-671114.55000000016</v>
      </c>
      <c r="F39" s="58">
        <v>522970.77</v>
      </c>
      <c r="G39" s="58">
        <v>-69162.840000000011</v>
      </c>
      <c r="H39" s="58">
        <v>-176134.73709061529</v>
      </c>
      <c r="I39" s="58">
        <v>36295.015279497748</v>
      </c>
      <c r="J39" s="34"/>
    </row>
    <row r="40" spans="1:10" ht="14.25" hidden="1" customHeight="1" thickBot="1" x14ac:dyDescent="0.3">
      <c r="B40" s="36"/>
      <c r="C40" s="36"/>
      <c r="E40" s="127"/>
      <c r="F40" s="127"/>
      <c r="G40" s="127"/>
      <c r="H40" s="127"/>
      <c r="I40" s="127"/>
    </row>
    <row r="41" spans="1:10" ht="14.25" customHeight="1" thickBot="1" x14ac:dyDescent="0.3">
      <c r="A41" s="34"/>
      <c r="B41" s="67"/>
      <c r="C41" s="67"/>
      <c r="D41" s="68" t="s">
        <v>141</v>
      </c>
      <c r="E41" s="130">
        <f>SUM(E31:E40)</f>
        <v>1370580.4700000002</v>
      </c>
      <c r="F41" s="130">
        <f>SUM(F31:F40)</f>
        <v>-3543708.0199999996</v>
      </c>
      <c r="G41" s="130">
        <f>SUM(G31:G40)</f>
        <v>3996295.4900000012</v>
      </c>
      <c r="H41" s="130">
        <f>SUM(H31:H40)</f>
        <v>1740202.4042192099</v>
      </c>
      <c r="I41" s="130">
        <f>SUM(I31:I40)</f>
        <v>2857403.1611528285</v>
      </c>
      <c r="J41" s="34"/>
    </row>
    <row r="42" spans="1:10" ht="14.25" customHeight="1" x14ac:dyDescent="0.25">
      <c r="J42" s="70"/>
    </row>
    <row r="43" spans="1:10" ht="14.25" customHeight="1" x14ac:dyDescent="0.25">
      <c r="J43" s="70"/>
    </row>
  </sheetData>
  <pageMargins left="1" right="1" top="1" bottom="1" header="0.5" footer="0.5"/>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D938-65D2-4EB9-AFC2-B698FFC26FAB}">
  <sheetPr>
    <pageSetUpPr fitToPage="1"/>
  </sheetPr>
  <dimension ref="A2:I29"/>
  <sheetViews>
    <sheetView showGridLines="0" workbookViewId="0"/>
  </sheetViews>
  <sheetFormatPr defaultColWidth="10" defaultRowHeight="14.25" customHeight="1" x14ac:dyDescent="0.25"/>
  <cols>
    <col min="1" max="1" width="7.109375" style="17" customWidth="1"/>
    <col min="2" max="2" width="16" style="17" hidden="1" customWidth="1"/>
    <col min="3" max="3" width="15.88671875" style="17" hidden="1" customWidth="1"/>
    <col min="4" max="4" width="36.44140625" style="17" customWidth="1"/>
    <col min="5" max="10" width="14.33203125" style="17" customWidth="1"/>
    <col min="11" max="16384" width="10" style="17"/>
  </cols>
  <sheetData>
    <row r="2" spans="1:9" ht="19.5" customHeight="1" x14ac:dyDescent="0.25">
      <c r="A2" s="34"/>
      <c r="B2" s="36"/>
      <c r="C2" s="36"/>
      <c r="D2" s="6" t="s">
        <v>0</v>
      </c>
      <c r="E2" s="57"/>
      <c r="F2" s="57"/>
      <c r="G2" s="57"/>
      <c r="H2" s="57"/>
      <c r="I2" s="57"/>
    </row>
    <row r="3" spans="1:9" ht="19.5" customHeight="1" x14ac:dyDescent="0.25">
      <c r="A3" s="34"/>
      <c r="B3" s="36"/>
      <c r="C3" s="36"/>
      <c r="D3" s="6" t="s">
        <v>151</v>
      </c>
      <c r="E3" s="57"/>
      <c r="F3" s="57"/>
      <c r="G3" s="57"/>
      <c r="H3" s="57"/>
      <c r="I3" s="57"/>
    </row>
    <row r="4" spans="1:9" ht="21.75" customHeight="1" x14ac:dyDescent="0.25">
      <c r="A4" s="34"/>
      <c r="B4" s="36"/>
      <c r="C4" s="36"/>
      <c r="D4" s="34"/>
      <c r="E4" s="44" t="str">
        <f>E5&amp;" "&amp;E6</f>
        <v>2021 Actual</v>
      </c>
      <c r="F4" s="44" t="str">
        <f>F5&amp;" "&amp;F6</f>
        <v>2022 Actual</v>
      </c>
      <c r="G4" s="44" t="str">
        <f>G5&amp;" "&amp;G6</f>
        <v>March 2023 Actual</v>
      </c>
      <c r="H4" s="44" t="str">
        <f>H5&amp;" "&amp;H6</f>
        <v>2023 Budget</v>
      </c>
      <c r="I4" s="44" t="str">
        <f>I5&amp;" "&amp;I6</f>
        <v>2024 Budget</v>
      </c>
    </row>
    <row r="5" spans="1:9" ht="14.25" hidden="1" customHeight="1" x14ac:dyDescent="0.25">
      <c r="A5" s="36"/>
      <c r="B5" s="36"/>
      <c r="C5" s="36"/>
      <c r="D5" s="36"/>
      <c r="E5" s="55" t="s">
        <v>2</v>
      </c>
      <c r="F5" s="55" t="s">
        <v>3</v>
      </c>
      <c r="G5" s="55" t="s">
        <v>4</v>
      </c>
      <c r="H5" s="55" t="s">
        <v>5</v>
      </c>
      <c r="I5" s="55" t="s">
        <v>6</v>
      </c>
    </row>
    <row r="6" spans="1:9" ht="14.25" hidden="1" customHeight="1" x14ac:dyDescent="0.25">
      <c r="A6" s="2"/>
      <c r="B6" s="2"/>
      <c r="C6" s="2"/>
      <c r="D6" s="2"/>
      <c r="E6" s="71" t="s">
        <v>7</v>
      </c>
      <c r="F6" s="71" t="s">
        <v>7</v>
      </c>
      <c r="G6" s="71" t="s">
        <v>7</v>
      </c>
      <c r="H6" s="71" t="s">
        <v>8</v>
      </c>
      <c r="I6" s="71" t="s">
        <v>8</v>
      </c>
    </row>
    <row r="7" spans="1:9" ht="14.25" customHeight="1" x14ac:dyDescent="0.25">
      <c r="A7" s="34"/>
      <c r="B7" s="36"/>
      <c r="C7" s="36"/>
      <c r="D7" s="33" t="s">
        <v>9</v>
      </c>
      <c r="E7" s="57"/>
      <c r="F7" s="57"/>
      <c r="G7" s="57"/>
      <c r="H7" s="57"/>
      <c r="I7" s="57"/>
    </row>
    <row r="8" spans="1:9" ht="14.25" customHeight="1" thickBot="1" x14ac:dyDescent="0.3">
      <c r="A8" s="34"/>
      <c r="B8" s="36" t="s">
        <v>10</v>
      </c>
      <c r="C8" s="36" t="s">
        <v>152</v>
      </c>
      <c r="D8" s="34" t="s">
        <v>153</v>
      </c>
      <c r="E8" s="58">
        <v>0</v>
      </c>
      <c r="F8" s="58">
        <v>476032.56</v>
      </c>
      <c r="G8" s="58">
        <v>387015.2</v>
      </c>
      <c r="H8" s="58">
        <v>692000.00000000012</v>
      </c>
      <c r="I8" s="58">
        <v>764499.99999999977</v>
      </c>
    </row>
    <row r="9" spans="1:9" ht="14.25" customHeight="1" thickBot="1" x14ac:dyDescent="0.3">
      <c r="A9" s="34"/>
      <c r="B9" s="36"/>
      <c r="C9" s="36"/>
      <c r="D9" s="33" t="s">
        <v>22</v>
      </c>
      <c r="E9" s="130">
        <f>SUM(E8)</f>
        <v>0</v>
      </c>
      <c r="F9" s="130">
        <f>SUM(F8)</f>
        <v>476032.56</v>
      </c>
      <c r="G9" s="130">
        <f>SUM(G8)</f>
        <v>387015.2</v>
      </c>
      <c r="H9" s="130">
        <f>SUM(H8)</f>
        <v>692000.00000000012</v>
      </c>
      <c r="I9" s="130">
        <f>SUM(I8)</f>
        <v>764499.99999999977</v>
      </c>
    </row>
    <row r="10" spans="1:9" ht="14.25" customHeight="1" x14ac:dyDescent="0.25">
      <c r="A10" s="34"/>
      <c r="B10" s="36"/>
      <c r="C10" s="36"/>
      <c r="D10" s="34"/>
      <c r="E10" s="58"/>
      <c r="F10" s="58"/>
      <c r="G10" s="58"/>
      <c r="H10" s="58"/>
      <c r="I10" s="58"/>
    </row>
    <row r="11" spans="1:9" ht="14.25" customHeight="1" x14ac:dyDescent="0.25">
      <c r="A11" s="34"/>
      <c r="B11" s="36"/>
      <c r="C11" s="36"/>
      <c r="D11" s="33" t="s">
        <v>107</v>
      </c>
      <c r="E11" s="58"/>
      <c r="F11" s="58"/>
      <c r="G11" s="58"/>
      <c r="H11" s="58"/>
      <c r="I11" s="58"/>
    </row>
    <row r="12" spans="1:9" ht="14.25" customHeight="1" thickBot="1" x14ac:dyDescent="0.3">
      <c r="A12" s="34"/>
      <c r="B12" s="36" t="s">
        <v>122</v>
      </c>
      <c r="C12" s="36" t="s">
        <v>152</v>
      </c>
      <c r="D12" s="34" t="s">
        <v>153</v>
      </c>
      <c r="E12" s="58">
        <v>1760</v>
      </c>
      <c r="F12" s="58">
        <v>173016.3</v>
      </c>
      <c r="G12" s="58">
        <v>249042.18000000002</v>
      </c>
      <c r="H12" s="58">
        <v>470148.94158856152</v>
      </c>
      <c r="I12" s="58">
        <v>466389.59581206611</v>
      </c>
    </row>
    <row r="13" spans="1:9" ht="14.25" customHeight="1" thickBot="1" x14ac:dyDescent="0.3">
      <c r="A13" s="34"/>
      <c r="B13" s="36"/>
      <c r="C13" s="36"/>
      <c r="D13" s="33" t="s">
        <v>108</v>
      </c>
      <c r="E13" s="130">
        <f>SUM(E12)</f>
        <v>1760</v>
      </c>
      <c r="F13" s="130">
        <f>SUM(F12)</f>
        <v>173016.3</v>
      </c>
      <c r="G13" s="130">
        <f>SUM(G12)</f>
        <v>249042.18000000002</v>
      </c>
      <c r="H13" s="130">
        <f>SUM(H12)</f>
        <v>470148.94158856152</v>
      </c>
      <c r="I13" s="130">
        <f>SUM(I12)</f>
        <v>466389.59581206611</v>
      </c>
    </row>
    <row r="14" spans="1:9" ht="14.25" customHeight="1" x14ac:dyDescent="0.25">
      <c r="A14" s="34"/>
      <c r="B14" s="36"/>
      <c r="C14" s="36"/>
      <c r="D14" s="34"/>
      <c r="E14" s="58"/>
      <c r="F14" s="58"/>
      <c r="G14" s="58"/>
      <c r="H14" s="58"/>
      <c r="I14" s="58"/>
    </row>
    <row r="15" spans="1:9" ht="14.25" customHeight="1" x14ac:dyDescent="0.25">
      <c r="A15" s="34"/>
      <c r="B15" s="36"/>
      <c r="C15" s="36"/>
      <c r="D15" s="59" t="s">
        <v>109</v>
      </c>
      <c r="E15" s="58"/>
      <c r="F15" s="58"/>
      <c r="G15" s="58"/>
      <c r="H15" s="58"/>
      <c r="I15" s="58"/>
    </row>
    <row r="16" spans="1:9" ht="14.25" customHeight="1" thickBot="1" x14ac:dyDescent="0.3">
      <c r="A16" s="34"/>
      <c r="B16" s="36" t="s">
        <v>124</v>
      </c>
      <c r="C16" s="36" t="s">
        <v>152</v>
      </c>
      <c r="D16" s="34" t="s">
        <v>153</v>
      </c>
      <c r="E16" s="58">
        <v>-1760</v>
      </c>
      <c r="F16" s="58">
        <v>303016.26</v>
      </c>
      <c r="G16" s="58">
        <v>137973.01999999996</v>
      </c>
      <c r="H16" s="58">
        <v>221851.05841143845</v>
      </c>
      <c r="I16" s="58">
        <v>298110.40418793343</v>
      </c>
    </row>
    <row r="17" spans="1:9" ht="14.25" customHeight="1" thickBot="1" x14ac:dyDescent="0.3">
      <c r="A17" s="33"/>
      <c r="B17" s="36"/>
      <c r="C17" s="36"/>
      <c r="D17" s="33" t="s">
        <v>110</v>
      </c>
      <c r="E17" s="130">
        <f>SUM(E16)</f>
        <v>-1760</v>
      </c>
      <c r="F17" s="130">
        <f>SUM(F16)</f>
        <v>303016.26</v>
      </c>
      <c r="G17" s="130">
        <f>SUM(G16)</f>
        <v>137973.01999999996</v>
      </c>
      <c r="H17" s="130">
        <f>SUM(H16)</f>
        <v>221851.05841143845</v>
      </c>
      <c r="I17" s="130">
        <f>SUM(I16)</f>
        <v>298110.40418793343</v>
      </c>
    </row>
    <row r="18" spans="1:9" ht="14.25" customHeight="1" x14ac:dyDescent="0.25">
      <c r="A18" s="34"/>
      <c r="B18" s="36"/>
      <c r="C18" s="36"/>
      <c r="D18" s="33"/>
      <c r="E18" s="58"/>
      <c r="F18" s="58"/>
      <c r="G18" s="58"/>
      <c r="H18" s="58"/>
      <c r="I18" s="58"/>
    </row>
    <row r="19" spans="1:9" ht="14.25" customHeight="1" x14ac:dyDescent="0.25">
      <c r="A19" s="34"/>
      <c r="B19" s="36"/>
      <c r="C19" s="36"/>
      <c r="D19" s="34"/>
      <c r="E19" s="58"/>
      <c r="F19" s="58"/>
      <c r="G19" s="58"/>
      <c r="H19" s="58"/>
      <c r="I19" s="58"/>
    </row>
    <row r="20" spans="1:9" ht="14.25" customHeight="1" x14ac:dyDescent="0.25">
      <c r="A20" s="34"/>
      <c r="B20" s="36"/>
      <c r="C20" s="36"/>
      <c r="D20" s="33" t="s">
        <v>111</v>
      </c>
      <c r="E20" s="58"/>
      <c r="F20" s="58"/>
      <c r="G20" s="58"/>
      <c r="H20" s="58"/>
      <c r="I20" s="58"/>
    </row>
    <row r="21" spans="1:9" ht="14.25" customHeight="1" thickBot="1" x14ac:dyDescent="0.3">
      <c r="A21" s="34"/>
      <c r="B21" s="36" t="s">
        <v>42</v>
      </c>
      <c r="C21" s="36" t="s">
        <v>152</v>
      </c>
      <c r="D21" s="34" t="s">
        <v>153</v>
      </c>
      <c r="E21" s="58">
        <v>0</v>
      </c>
      <c r="F21" s="58">
        <v>126148.67</v>
      </c>
      <c r="G21" s="58">
        <v>102559.03</v>
      </c>
      <c r="H21" s="58">
        <v>183380.00000000006</v>
      </c>
      <c r="I21" s="58">
        <v>202592.99999999971</v>
      </c>
    </row>
    <row r="22" spans="1:9" ht="14.25" customHeight="1" thickBot="1" x14ac:dyDescent="0.3">
      <c r="A22" s="34"/>
      <c r="B22" s="36"/>
      <c r="C22" s="36"/>
      <c r="D22" s="33" t="s">
        <v>112</v>
      </c>
      <c r="E22" s="130">
        <f>SUM(E21)</f>
        <v>0</v>
      </c>
      <c r="F22" s="130">
        <f>SUM(F21)</f>
        <v>126148.67</v>
      </c>
      <c r="G22" s="130">
        <f>SUM(G21)</f>
        <v>102559.03</v>
      </c>
      <c r="H22" s="130">
        <f>SUM(H21)</f>
        <v>183380.00000000006</v>
      </c>
      <c r="I22" s="130">
        <f>SUM(I21)</f>
        <v>202592.99999999971</v>
      </c>
    </row>
    <row r="23" spans="1:9" ht="14.25" customHeight="1" x14ac:dyDescent="0.25">
      <c r="A23" s="34"/>
      <c r="B23" s="36"/>
      <c r="C23" s="36"/>
      <c r="D23" s="34"/>
      <c r="E23" s="58"/>
      <c r="F23" s="58"/>
      <c r="G23" s="58"/>
      <c r="H23" s="58"/>
      <c r="I23" s="58"/>
    </row>
    <row r="24" spans="1:9" ht="14.25" customHeight="1" x14ac:dyDescent="0.25">
      <c r="A24" s="34"/>
      <c r="B24" s="36"/>
      <c r="C24" s="36"/>
      <c r="D24" s="34"/>
      <c r="E24" s="58"/>
      <c r="F24" s="58"/>
      <c r="G24" s="58"/>
      <c r="H24" s="58"/>
      <c r="I24" s="58"/>
    </row>
    <row r="25" spans="1:9" ht="14.25" customHeight="1" x14ac:dyDescent="0.25">
      <c r="A25" s="34"/>
      <c r="B25" s="72"/>
      <c r="C25" s="72"/>
      <c r="D25" s="59" t="s">
        <v>113</v>
      </c>
      <c r="E25" s="60"/>
      <c r="F25" s="60"/>
      <c r="G25" s="60"/>
      <c r="H25" s="60"/>
      <c r="I25" s="60"/>
    </row>
    <row r="26" spans="1:9" ht="14.25" customHeight="1" thickBot="1" x14ac:dyDescent="0.3">
      <c r="A26" s="34"/>
      <c r="B26" s="36" t="s">
        <v>125</v>
      </c>
      <c r="C26" s="36" t="s">
        <v>152</v>
      </c>
      <c r="D26" s="34" t="s">
        <v>153</v>
      </c>
      <c r="E26" s="58">
        <v>-1760</v>
      </c>
      <c r="F26" s="58">
        <v>176867.58999999997</v>
      </c>
      <c r="G26" s="58">
        <v>35413.989999999983</v>
      </c>
      <c r="H26" s="58">
        <v>38471.058411438382</v>
      </c>
      <c r="I26" s="58">
        <v>95517.404187933833</v>
      </c>
    </row>
    <row r="27" spans="1:9" ht="14.25" customHeight="1" thickBot="1" x14ac:dyDescent="0.3">
      <c r="A27" s="34"/>
      <c r="B27" s="36"/>
      <c r="C27" s="36"/>
      <c r="D27" s="59" t="s">
        <v>114</v>
      </c>
      <c r="E27" s="130">
        <f>SUM(E26)</f>
        <v>-1760</v>
      </c>
      <c r="F27" s="130">
        <f>SUM(F26)</f>
        <v>176867.58999999997</v>
      </c>
      <c r="G27" s="130">
        <f>SUM(G26)</f>
        <v>35413.989999999983</v>
      </c>
      <c r="H27" s="130">
        <f>SUM(H26)</f>
        <v>38471.058411438382</v>
      </c>
      <c r="I27" s="130">
        <f>SUM(I26)</f>
        <v>95517.404187933833</v>
      </c>
    </row>
    <row r="28" spans="1:9" ht="14.25" customHeight="1" x14ac:dyDescent="0.25">
      <c r="A28" s="34"/>
      <c r="B28" s="3"/>
      <c r="C28" s="3"/>
      <c r="D28" s="3"/>
      <c r="E28" s="3"/>
      <c r="F28" s="3"/>
      <c r="G28" s="3"/>
      <c r="H28" s="3"/>
      <c r="I28" s="3"/>
    </row>
    <row r="29" spans="1:9" ht="14.25" customHeight="1" x14ac:dyDescent="0.25">
      <c r="A29" s="3"/>
      <c r="B29" s="3"/>
      <c r="C29" s="3"/>
      <c r="D29" s="3"/>
      <c r="E29" s="3"/>
      <c r="F29" s="3"/>
      <c r="G29" s="3"/>
      <c r="H29" s="3"/>
      <c r="I29" s="3"/>
    </row>
  </sheetData>
  <pageMargins left="1" right="1" top="1" bottom="1" header="0.5" footer="0.5"/>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Cover Page</vt:lpstr>
      <vt:lpstr>Assumptions</vt:lpstr>
      <vt:lpstr>Total ALA</vt:lpstr>
      <vt:lpstr>General Fund</vt:lpstr>
      <vt:lpstr>Publishing &amp; Media</vt:lpstr>
      <vt:lpstr>Conference Services</vt:lpstr>
      <vt:lpstr>AOMR</vt:lpstr>
      <vt:lpstr>Executive Office</vt:lpstr>
      <vt:lpstr>Continuing Education</vt:lpstr>
      <vt:lpstr>Divisions</vt:lpstr>
      <vt:lpstr>Round Tables</vt:lpstr>
      <vt:lpstr>FY24 Capital Requests</vt:lpstr>
      <vt:lpstr>Annual Estimates of Income</vt:lpstr>
      <vt:lpstr>AOMR!Print_Titles</vt:lpstr>
      <vt:lpstr>'Conference Services'!Print_Titles</vt:lpstr>
      <vt:lpstr>Divisions!Print_Titles</vt:lpstr>
      <vt:lpstr>'Executive Office'!Print_Titles</vt:lpstr>
      <vt:lpstr>'General Fund'!Print_Titles</vt:lpstr>
      <vt:lpstr>'Publishing &amp; Media'!Print_Titles</vt:lpstr>
      <vt:lpstr>'Round Tables'!Print_Titles</vt:lpstr>
      <vt:lpstr>'Total ALA'!Print_Titles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 Geene</dc:creator>
  <cp:keywords/>
  <dc:description/>
  <cp:lastModifiedBy>Marsha Burgess</cp:lastModifiedBy>
  <cp:lastPrinted>2023-06-13T12:41:55Z</cp:lastPrinted>
  <dcterms:created xsi:type="dcterms:W3CDTF">2023-05-25T12:58:33Z</dcterms:created>
  <dcterms:modified xsi:type="dcterms:W3CDTF">2023-06-20T20:39:47Z</dcterms:modified>
  <cp:category/>
</cp:coreProperties>
</file>