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dmoritz\Desktop\March 2020\Budget\FY 2026\Annual Conference\"/>
    </mc:Choice>
  </mc:AlternateContent>
  <xr:revisionPtr revIDLastSave="0" documentId="13_ncr:1_{FA151BA2-B8CC-4AFD-8C37-167DD92342D3}" xr6:coauthVersionLast="47" xr6:coauthVersionMax="47" xr10:uidLastSave="{00000000-0000-0000-0000-000000000000}"/>
  <bookViews>
    <workbookView xWindow="-108" yWindow="-108" windowWidth="23256" windowHeight="12576" tabRatio="989" xr2:uid="{00000000-000D-0000-FFFF-FFFF00000000}"/>
  </bookViews>
  <sheets>
    <sheet name="Cover Page" sheetId="11" r:id="rId1"/>
    <sheet name="FY26 Assumptions" sheetId="12" r:id="rId2"/>
    <sheet name="Total ALA" sheetId="2" r:id="rId3"/>
    <sheet name="General Fund" sheetId="3" r:id="rId4"/>
    <sheet name="Publishing &amp; Media" sheetId="4" r:id="rId5"/>
    <sheet name="Conference Services" sheetId="5" r:id="rId6"/>
    <sheet name="AOMR" sheetId="6" r:id="rId7"/>
    <sheet name="Executive Office" sheetId="7" r:id="rId8"/>
    <sheet name="Continuing Education" sheetId="8" r:id="rId9"/>
    <sheet name="Divisions" sheetId="9" r:id="rId10"/>
    <sheet name="Round Tables" sheetId="10" r:id="rId11"/>
    <sheet name="FY26 Capital Requests" sheetId="13" r:id="rId12"/>
  </sheets>
  <definedNames>
    <definedName name="DBRange" localSheetId="0">#REF!</definedName>
    <definedName name="DBRange" localSheetId="1">#REF!</definedName>
    <definedName name="DBRange">#REF!</definedName>
    <definedName name="_xlnm.Print_Area" localSheetId="10">'Round Tables'!$A$1:$J$79</definedName>
    <definedName name="_xlnm.Print_Titles" localSheetId="6">AOMR!$A:$E,AOMR!$1:$6</definedName>
    <definedName name="_xlnm.Print_Titles" localSheetId="5">'Conference Services'!$A:$E,'Conference Services'!$1:$6</definedName>
    <definedName name="_xlnm.Print_Titles" localSheetId="9">Divisions!$A:$F,Divisions!$1:$7</definedName>
    <definedName name="_xlnm.Print_Titles" localSheetId="7">'Executive Office'!$A:$E,'Executive Office'!$1:$6</definedName>
    <definedName name="_xlnm.Print_Titles" localSheetId="3">'General Fund'!$A:$F,'General Fund'!$1:$6</definedName>
    <definedName name="_xlnm.Print_Titles" localSheetId="4">'Publishing &amp; Media'!$A:$E,'Publishing &amp; Media'!$1:$6</definedName>
    <definedName name="_xlnm.Print_Titles" localSheetId="10">'Round Tables'!$A:$F,'Round Tables'!$1:$7</definedName>
    <definedName name="_xlnm.Print_Titles" localSheetId="2">'Total ALA'!$A:$G,'Total ALA'!$1:$6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6" l="1"/>
  <c r="J49" i="3"/>
  <c r="E63" i="10"/>
  <c r="E39" i="10"/>
  <c r="D37" i="6"/>
  <c r="D38" i="6"/>
  <c r="D40" i="6"/>
  <c r="D26" i="6"/>
  <c r="D24" i="6"/>
  <c r="D79" i="4" l="1"/>
  <c r="D68" i="4"/>
  <c r="D57" i="4"/>
  <c r="D46" i="4"/>
  <c r="H19" i="2"/>
  <c r="H21" i="2" s="1"/>
  <c r="H26" i="2" s="1"/>
  <c r="G19" i="2"/>
  <c r="G21" i="2" s="1"/>
  <c r="G26" i="2" s="1"/>
  <c r="C19" i="13"/>
  <c r="E16" i="13"/>
  <c r="E15" i="13"/>
  <c r="E11" i="13"/>
  <c r="E10" i="13"/>
  <c r="E19" i="13" s="1"/>
  <c r="E4" i="5"/>
  <c r="J78" i="10"/>
  <c r="I78" i="10"/>
  <c r="H78" i="10"/>
  <c r="G78" i="10"/>
  <c r="F78" i="10"/>
  <c r="J54" i="10"/>
  <c r="I54" i="10"/>
  <c r="H54" i="10"/>
  <c r="G54" i="10"/>
  <c r="F54" i="10"/>
  <c r="J30" i="10"/>
  <c r="I30" i="10"/>
  <c r="H30" i="10"/>
  <c r="G30" i="10"/>
  <c r="F30" i="10"/>
  <c r="J4" i="10"/>
  <c r="I4" i="10"/>
  <c r="H4" i="10"/>
  <c r="G4" i="10"/>
  <c r="F4" i="10"/>
  <c r="J48" i="9"/>
  <c r="I48" i="9"/>
  <c r="H48" i="9"/>
  <c r="G48" i="9"/>
  <c r="F48" i="9"/>
  <c r="J34" i="9"/>
  <c r="I34" i="9"/>
  <c r="H34" i="9"/>
  <c r="G34" i="9"/>
  <c r="F34" i="9"/>
  <c r="J20" i="9"/>
  <c r="I20" i="9"/>
  <c r="H20" i="9"/>
  <c r="G20" i="9"/>
  <c r="F20" i="9"/>
  <c r="J4" i="9"/>
  <c r="I4" i="9"/>
  <c r="H4" i="9"/>
  <c r="G4" i="9"/>
  <c r="F4" i="9"/>
  <c r="I25" i="8"/>
  <c r="H25" i="8"/>
  <c r="G25" i="8"/>
  <c r="F25" i="8"/>
  <c r="E25" i="8"/>
  <c r="I21" i="8"/>
  <c r="H21" i="8"/>
  <c r="G21" i="8"/>
  <c r="F21" i="8"/>
  <c r="E21" i="8"/>
  <c r="I17" i="8"/>
  <c r="H17" i="8"/>
  <c r="G17" i="8"/>
  <c r="F17" i="8"/>
  <c r="E17" i="8"/>
  <c r="I13" i="8"/>
  <c r="H13" i="8"/>
  <c r="G13" i="8"/>
  <c r="F13" i="8"/>
  <c r="E13" i="8"/>
  <c r="I9" i="8"/>
  <c r="H9" i="8"/>
  <c r="G9" i="8"/>
  <c r="F9" i="8"/>
  <c r="E9" i="8"/>
  <c r="I4" i="8"/>
  <c r="H4" i="8"/>
  <c r="G4" i="8"/>
  <c r="F4" i="8"/>
  <c r="E4" i="8"/>
  <c r="I41" i="7"/>
  <c r="H41" i="7"/>
  <c r="G41" i="7"/>
  <c r="F41" i="7"/>
  <c r="E41" i="7"/>
  <c r="D37" i="7"/>
  <c r="D36" i="7"/>
  <c r="D34" i="7"/>
  <c r="D33" i="7"/>
  <c r="D32" i="7"/>
  <c r="I29" i="7"/>
  <c r="H29" i="7"/>
  <c r="G29" i="7"/>
  <c r="F29" i="7"/>
  <c r="E29" i="7"/>
  <c r="D25" i="7"/>
  <c r="D24" i="7"/>
  <c r="D22" i="7"/>
  <c r="D21" i="7"/>
  <c r="D20" i="7"/>
  <c r="I17" i="7"/>
  <c r="H17" i="7"/>
  <c r="G17" i="7"/>
  <c r="F17" i="7"/>
  <c r="E17" i="7"/>
  <c r="D13" i="7"/>
  <c r="D12" i="7"/>
  <c r="D9" i="7"/>
  <c r="D8" i="7"/>
  <c r="I4" i="7"/>
  <c r="H4" i="7"/>
  <c r="G4" i="7"/>
  <c r="F4" i="7"/>
  <c r="E4" i="7"/>
  <c r="I47" i="6"/>
  <c r="H47" i="6"/>
  <c r="G47" i="6"/>
  <c r="F47" i="6"/>
  <c r="E47" i="6"/>
  <c r="D44" i="6"/>
  <c r="D42" i="6"/>
  <c r="D41" i="6"/>
  <c r="D36" i="6"/>
  <c r="I33" i="6"/>
  <c r="H33" i="6"/>
  <c r="G33" i="6"/>
  <c r="F33" i="6"/>
  <c r="E33" i="6"/>
  <c r="D30" i="6"/>
  <c r="D28" i="6"/>
  <c r="D27" i="6"/>
  <c r="D22" i="6"/>
  <c r="I19" i="6"/>
  <c r="H19" i="6"/>
  <c r="G19" i="6"/>
  <c r="F19" i="6"/>
  <c r="E19" i="6"/>
  <c r="D16" i="6"/>
  <c r="D14" i="6"/>
  <c r="D13" i="6"/>
  <c r="D9" i="6"/>
  <c r="D8" i="6"/>
  <c r="I4" i="6"/>
  <c r="H4" i="6"/>
  <c r="G4" i="6"/>
  <c r="F4" i="6"/>
  <c r="E4" i="6"/>
  <c r="I46" i="5"/>
  <c r="H46" i="5"/>
  <c r="G46" i="5"/>
  <c r="F46" i="5"/>
  <c r="E46" i="5"/>
  <c r="D43" i="5"/>
  <c r="D42" i="5"/>
  <c r="D41" i="5"/>
  <c r="I37" i="5"/>
  <c r="H37" i="5"/>
  <c r="G37" i="5"/>
  <c r="F37" i="5"/>
  <c r="E37" i="5"/>
  <c r="D34" i="5"/>
  <c r="D33" i="5"/>
  <c r="D32" i="5"/>
  <c r="I29" i="5"/>
  <c r="H29" i="5"/>
  <c r="G29" i="5"/>
  <c r="F29" i="5"/>
  <c r="E29" i="5"/>
  <c r="D26" i="5"/>
  <c r="D25" i="5"/>
  <c r="D24" i="5"/>
  <c r="I21" i="5"/>
  <c r="H21" i="5"/>
  <c r="G21" i="5"/>
  <c r="F21" i="5"/>
  <c r="E21" i="5"/>
  <c r="D18" i="5"/>
  <c r="D17" i="5"/>
  <c r="D16" i="5"/>
  <c r="I13" i="5"/>
  <c r="H13" i="5"/>
  <c r="G13" i="5"/>
  <c r="F13" i="5"/>
  <c r="E13" i="5"/>
  <c r="D10" i="5"/>
  <c r="D9" i="5"/>
  <c r="D8" i="5"/>
  <c r="I4" i="5"/>
  <c r="H4" i="5"/>
  <c r="G4" i="5"/>
  <c r="F4" i="5"/>
  <c r="I72" i="4"/>
  <c r="H72" i="4"/>
  <c r="G72" i="4"/>
  <c r="F72" i="4"/>
  <c r="E72" i="4"/>
  <c r="I48" i="4"/>
  <c r="I59" i="4" s="1"/>
  <c r="I81" i="4" s="1"/>
  <c r="H48" i="4"/>
  <c r="H59" i="4" s="1"/>
  <c r="H81" i="4" s="1"/>
  <c r="G48" i="4"/>
  <c r="G59" i="4" s="1"/>
  <c r="G81" i="4" s="1"/>
  <c r="F48" i="4"/>
  <c r="F59" i="4" s="1"/>
  <c r="F81" i="4" s="1"/>
  <c r="E48" i="4"/>
  <c r="E59" i="4" s="1"/>
  <c r="E81" i="4" s="1"/>
  <c r="I47" i="4"/>
  <c r="I58" i="4" s="1"/>
  <c r="I80" i="4" s="1"/>
  <c r="H47" i="4"/>
  <c r="H58" i="4" s="1"/>
  <c r="H80" i="4" s="1"/>
  <c r="G47" i="4"/>
  <c r="G58" i="4" s="1"/>
  <c r="G80" i="4" s="1"/>
  <c r="F47" i="4"/>
  <c r="F58" i="4" s="1"/>
  <c r="F80" i="4" s="1"/>
  <c r="E47" i="4"/>
  <c r="E58" i="4" s="1"/>
  <c r="E80" i="4" s="1"/>
  <c r="I46" i="4"/>
  <c r="I57" i="4" s="1"/>
  <c r="I79" i="4" s="1"/>
  <c r="H46" i="4"/>
  <c r="H57" i="4" s="1"/>
  <c r="H79" i="4" s="1"/>
  <c r="G46" i="4"/>
  <c r="G57" i="4" s="1"/>
  <c r="G79" i="4" s="1"/>
  <c r="F46" i="4"/>
  <c r="F57" i="4" s="1"/>
  <c r="F79" i="4" s="1"/>
  <c r="E46" i="4"/>
  <c r="E57" i="4" s="1"/>
  <c r="E79" i="4" s="1"/>
  <c r="I45" i="4"/>
  <c r="I56" i="4" s="1"/>
  <c r="I78" i="4" s="1"/>
  <c r="H45" i="4"/>
  <c r="H56" i="4" s="1"/>
  <c r="H78" i="4" s="1"/>
  <c r="G45" i="4"/>
  <c r="G56" i="4" s="1"/>
  <c r="G78" i="4" s="1"/>
  <c r="F45" i="4"/>
  <c r="F56" i="4" s="1"/>
  <c r="F78" i="4" s="1"/>
  <c r="E45" i="4"/>
  <c r="E56" i="4" s="1"/>
  <c r="E78" i="4" s="1"/>
  <c r="I44" i="4"/>
  <c r="I55" i="4" s="1"/>
  <c r="I77" i="4" s="1"/>
  <c r="H44" i="4"/>
  <c r="H55" i="4" s="1"/>
  <c r="H77" i="4" s="1"/>
  <c r="G44" i="4"/>
  <c r="G55" i="4" s="1"/>
  <c r="G77" i="4" s="1"/>
  <c r="F44" i="4"/>
  <c r="F55" i="4" s="1"/>
  <c r="F77" i="4" s="1"/>
  <c r="E44" i="4"/>
  <c r="E55" i="4" s="1"/>
  <c r="E77" i="4" s="1"/>
  <c r="I42" i="4"/>
  <c r="I53" i="4" s="1"/>
  <c r="H42" i="4"/>
  <c r="H53" i="4" s="1"/>
  <c r="G42" i="4"/>
  <c r="F42" i="4"/>
  <c r="E42" i="4"/>
  <c r="I39" i="4"/>
  <c r="H39" i="4"/>
  <c r="G39" i="4"/>
  <c r="F39" i="4"/>
  <c r="E39" i="4"/>
  <c r="I29" i="4"/>
  <c r="I22" i="4"/>
  <c r="I43" i="4" s="1"/>
  <c r="I54" i="4" s="1"/>
  <c r="I76" i="4" s="1"/>
  <c r="H22" i="4"/>
  <c r="H29" i="4" s="1"/>
  <c r="G22" i="4"/>
  <c r="G29" i="4" s="1"/>
  <c r="F22" i="4"/>
  <c r="F29" i="4" s="1"/>
  <c r="E22" i="4"/>
  <c r="E43" i="4" s="1"/>
  <c r="E54" i="4" s="1"/>
  <c r="E76" i="4" s="1"/>
  <c r="I16" i="4"/>
  <c r="H16" i="4"/>
  <c r="G16" i="4"/>
  <c r="F16" i="4"/>
  <c r="E16" i="4"/>
  <c r="I4" i="4"/>
  <c r="H4" i="4"/>
  <c r="G4" i="4"/>
  <c r="F4" i="4"/>
  <c r="E4" i="4"/>
  <c r="J50" i="3"/>
  <c r="I49" i="3"/>
  <c r="I50" i="3" s="1"/>
  <c r="H49" i="3"/>
  <c r="H50" i="3" s="1"/>
  <c r="G49" i="3"/>
  <c r="G50" i="3" s="1"/>
  <c r="F49" i="3"/>
  <c r="F50" i="3" s="1"/>
  <c r="I32" i="3"/>
  <c r="I34" i="3" s="1"/>
  <c r="H32" i="3"/>
  <c r="H34" i="3" s="1"/>
  <c r="G32" i="3"/>
  <c r="F32" i="3"/>
  <c r="J20" i="3"/>
  <c r="J32" i="3" s="1"/>
  <c r="J34" i="3" s="1"/>
  <c r="I20" i="3"/>
  <c r="H20" i="3"/>
  <c r="G20" i="3"/>
  <c r="F20" i="3"/>
  <c r="J15" i="3"/>
  <c r="I15" i="3"/>
  <c r="H15" i="3"/>
  <c r="G15" i="3"/>
  <c r="G34" i="3" s="1"/>
  <c r="F15" i="3"/>
  <c r="J4" i="3"/>
  <c r="I4" i="3"/>
  <c r="H4" i="3"/>
  <c r="G4" i="3"/>
  <c r="F4" i="3"/>
  <c r="K32" i="2"/>
  <c r="J32" i="2"/>
  <c r="I32" i="2"/>
  <c r="H32" i="2"/>
  <c r="G32" i="2"/>
  <c r="K31" i="2"/>
  <c r="J31" i="2"/>
  <c r="I31" i="2"/>
  <c r="H31" i="2"/>
  <c r="G31" i="2"/>
  <c r="K30" i="2"/>
  <c r="J30" i="2"/>
  <c r="I30" i="2"/>
  <c r="H30" i="2"/>
  <c r="G30" i="2"/>
  <c r="K21" i="2"/>
  <c r="K26" i="2" s="1"/>
  <c r="J21" i="2"/>
  <c r="J26" i="2" s="1"/>
  <c r="I21" i="2"/>
  <c r="I26" i="2" s="1"/>
  <c r="K11" i="2"/>
  <c r="K16" i="2" s="1"/>
  <c r="J11" i="2"/>
  <c r="I11" i="2"/>
  <c r="I16" i="2" s="1"/>
  <c r="H11" i="2"/>
  <c r="H16" i="2" s="1"/>
  <c r="G11" i="2"/>
  <c r="K4" i="2"/>
  <c r="J4" i="2"/>
  <c r="I4" i="2"/>
  <c r="H4" i="2"/>
  <c r="G4" i="2"/>
  <c r="H52" i="3" l="1"/>
  <c r="J52" i="3"/>
  <c r="G52" i="3"/>
  <c r="I52" i="3"/>
  <c r="F34" i="3"/>
  <c r="F52" i="3" s="1"/>
  <c r="J29" i="2"/>
  <c r="J34" i="2" s="1"/>
  <c r="J16" i="2"/>
  <c r="K29" i="2"/>
  <c r="K34" i="2" s="1"/>
  <c r="K44" i="2" s="1"/>
  <c r="G29" i="2"/>
  <c r="G34" i="2" s="1"/>
  <c r="E50" i="4"/>
  <c r="I75" i="4"/>
  <c r="I83" i="4" s="1"/>
  <c r="I61" i="4"/>
  <c r="F50" i="4"/>
  <c r="G50" i="4"/>
  <c r="H75" i="4"/>
  <c r="E29" i="4"/>
  <c r="F43" i="4"/>
  <c r="F54" i="4" s="1"/>
  <c r="F76" i="4" s="1"/>
  <c r="G43" i="4"/>
  <c r="G54" i="4" s="1"/>
  <c r="G76" i="4" s="1"/>
  <c r="I50" i="4"/>
  <c r="H43" i="4"/>
  <c r="H54" i="4" s="1"/>
  <c r="H76" i="4" s="1"/>
  <c r="E53" i="4"/>
  <c r="F53" i="4"/>
  <c r="G16" i="2"/>
  <c r="H29" i="2"/>
  <c r="H34" i="2" s="1"/>
  <c r="G53" i="4"/>
  <c r="I29" i="2"/>
  <c r="I34" i="2" s="1"/>
  <c r="E75" i="4" l="1"/>
  <c r="E83" i="4" s="1"/>
  <c r="E61" i="4"/>
  <c r="H83" i="4"/>
  <c r="F61" i="4"/>
  <c r="F75" i="4"/>
  <c r="F83" i="4" s="1"/>
  <c r="H61" i="4"/>
  <c r="H50" i="4"/>
  <c r="G61" i="4"/>
  <c r="G75" i="4"/>
  <c r="G83" i="4" s="1"/>
</calcChain>
</file>

<file path=xl/sharedStrings.xml><?xml version="1.0" encoding="utf-8"?>
<sst xmlns="http://schemas.openxmlformats.org/spreadsheetml/2006/main" count="1048" uniqueCount="268">
  <si>
    <t xml:space="preserve">American Library Association </t>
  </si>
  <si>
    <t>Statement of Revenues and Expenses - Total ALA</t>
  </si>
  <si>
    <t>2023</t>
  </si>
  <si>
    <t>2024</t>
  </si>
  <si>
    <t>March 2025</t>
  </si>
  <si>
    <t>2025</t>
  </si>
  <si>
    <t>2026</t>
  </si>
  <si>
    <t>Actual</t>
  </si>
  <si>
    <t>Budget</t>
  </si>
  <si>
    <t>Revenues</t>
  </si>
  <si>
    <t>(40) Total Revenues</t>
  </si>
  <si>
    <t>(11) OPERATING/GENERAL FUND (11)</t>
  </si>
  <si>
    <t>(BS REPORT) Projects For Funds 10 Thru 49</t>
  </si>
  <si>
    <t>General Fund_x000D_</t>
  </si>
  <si>
    <t>Endowment Fund Transfer with Terms</t>
  </si>
  <si>
    <t>General Fund</t>
  </si>
  <si>
    <t>(12) OPERATING/DIVISIONS FUND (12)</t>
  </si>
  <si>
    <t>Divisions_x000D_</t>
  </si>
  <si>
    <t>(13) OPERATING/RND TABLES FUND (13)</t>
  </si>
  <si>
    <t>Round Tables_x000D_</t>
  </si>
  <si>
    <t>(47&amp;49) Roll up 47&amp;48&amp;49</t>
  </si>
  <si>
    <t>Grants and Awards_x000D_</t>
  </si>
  <si>
    <t>Total Revenues</t>
  </si>
  <si>
    <t>Expenses</t>
  </si>
  <si>
    <t>(20A TOTAL EXPENSES LESS 5900) Total Expenses Less 5911 5998</t>
  </si>
  <si>
    <t>All</t>
  </si>
  <si>
    <t>(5532) AMORT.- EQUIP N-S INTANGIBLE ASSETS</t>
  </si>
  <si>
    <t>(301-2310) ALA EDITIONS-ALA EDITIONS MARKETING</t>
  </si>
  <si>
    <t xml:space="preserve">Amort FY21 &amp; FY22 Only </t>
  </si>
  <si>
    <t>Total Expenses</t>
  </si>
  <si>
    <t>Surplus / (Deficit) From Operations</t>
  </si>
  <si>
    <t>Total Surplus / (Deficit) From Operations</t>
  </si>
  <si>
    <t>(LT Endowment Funds) LT Endowment Funds/34&amp;35&amp;36</t>
  </si>
  <si>
    <t xml:space="preserve">Endowment Fund Revenue
</t>
  </si>
  <si>
    <t xml:space="preserve">Endowment Fund Expenses
</t>
  </si>
  <si>
    <t>American Library Association</t>
  </si>
  <si>
    <t>Statement of Revenues and Expenses - General Fund</t>
  </si>
  <si>
    <t>2021Proj Less 2021 Budget</t>
  </si>
  <si>
    <t>2021 Proj % Change</t>
  </si>
  <si>
    <t>Overhead</t>
  </si>
  <si>
    <t>(5911) IUT/OVERHEAD</t>
  </si>
  <si>
    <t>(Publishing) Publishing</t>
  </si>
  <si>
    <t>Publishing Overhead_x000D_</t>
  </si>
  <si>
    <t>(Conference) Conference</t>
  </si>
  <si>
    <t>(Cont Ed) Cont Ed</t>
  </si>
  <si>
    <t>Continuing Education Overhead</t>
  </si>
  <si>
    <t>(All) All</t>
  </si>
  <si>
    <t xml:space="preserve">Division Overhead
</t>
  </si>
  <si>
    <t>Round Table Overhead_x000D_</t>
  </si>
  <si>
    <t>Grant Overhead_x000D_</t>
  </si>
  <si>
    <t>Total Overhead</t>
  </si>
  <si>
    <t>Net Revenues</t>
  </si>
  <si>
    <t>(20FYP Net Revenue) FYP Net Revenue</t>
  </si>
  <si>
    <t>Publishing Net Revenue</t>
  </si>
  <si>
    <t>Continuing Education</t>
  </si>
  <si>
    <t>(591-9152) GENERAL ADMINISTRATION-MEMBERSHIP DUES</t>
  </si>
  <si>
    <t>Membership Dues Net Revenue</t>
  </si>
  <si>
    <t>(4420) INT/DIV</t>
  </si>
  <si>
    <t>Interest Income</t>
  </si>
  <si>
    <t>(591-9140) GENERAL ADMINISTRATION-BUSINESS EXPENSE/ADMIN SERVICE</t>
  </si>
  <si>
    <t>Mail List Services</t>
  </si>
  <si>
    <t>(AOMR) AOMR</t>
  </si>
  <si>
    <t>(Executive Office) Executive Office</t>
  </si>
  <si>
    <t>Executive Office</t>
  </si>
  <si>
    <t>(Washington) Washington</t>
  </si>
  <si>
    <t>(4300) GRANTS/CONTRACTS/AWARDS</t>
  </si>
  <si>
    <t>(591-9111) GENERAL ADMINISTRATION-NON OPERATING EXPENSES</t>
  </si>
  <si>
    <t>PPP Loan Forgiveness / ERC</t>
  </si>
  <si>
    <t>Total Surplus / (Deficit)</t>
  </si>
  <si>
    <t>_x000D_</t>
  </si>
  <si>
    <t>Total Contribution</t>
  </si>
  <si>
    <t>AOMR_x000D_</t>
  </si>
  <si>
    <t>Executive Office_x000D_</t>
  </si>
  <si>
    <t>(ITTS) ITTS</t>
  </si>
  <si>
    <t>IT</t>
  </si>
  <si>
    <t>(Human Resources) Human Resources</t>
  </si>
  <si>
    <t>Human Resources_x000D_</t>
  </si>
  <si>
    <t>(Finance) Finance</t>
  </si>
  <si>
    <t>Finance_x000D_</t>
  </si>
  <si>
    <t>(Staff Support) Staff Support</t>
  </si>
  <si>
    <t>Staff Support_x000D_</t>
  </si>
  <si>
    <t>(General Admistration) General Admistration</t>
  </si>
  <si>
    <t>(General Fund Allocation) General Fund Allocation</t>
  </si>
  <si>
    <t>General Administration</t>
  </si>
  <si>
    <t>Total General Fund</t>
  </si>
  <si>
    <t>Operating Surplus / (Deficit)</t>
  </si>
  <si>
    <t>(300) Publishing AED</t>
  </si>
  <si>
    <t>Publishing AED</t>
  </si>
  <si>
    <t>(301) ALA Editions</t>
  </si>
  <si>
    <t>ALA Editions</t>
  </si>
  <si>
    <t>(302) Booklist</t>
  </si>
  <si>
    <t>Booklist</t>
  </si>
  <si>
    <t>(303) American Libraries</t>
  </si>
  <si>
    <t>American Libraries</t>
  </si>
  <si>
    <t>(305) ALA Digital Ref</t>
  </si>
  <si>
    <t>ALA Digital Ref</t>
  </si>
  <si>
    <t>(308) ALA eLearning</t>
  </si>
  <si>
    <t>ALA eLearning</t>
  </si>
  <si>
    <t>(313) ALA Graphics</t>
  </si>
  <si>
    <t>ALA Graphics</t>
  </si>
  <si>
    <t>Total Revenues_x000D_</t>
  </si>
  <si>
    <t>Expenses with Overhead</t>
  </si>
  <si>
    <t>(20TotalExpenses) TOTAL EXPENSES</t>
  </si>
  <si>
    <t>OH</t>
  </si>
  <si>
    <t>Production Services</t>
  </si>
  <si>
    <t>Total OH</t>
  </si>
  <si>
    <t>Expenses Before Overhead</t>
  </si>
  <si>
    <t>Total Expenses Before Overhead</t>
  </si>
  <si>
    <t>Net Surplus / (Deficit) Before Overhead</t>
  </si>
  <si>
    <t>Total Surplus / (Deficit) Before Overhead</t>
  </si>
  <si>
    <t>Overhead Contribution</t>
  </si>
  <si>
    <t>Total Overhead Contribution</t>
  </si>
  <si>
    <t>Surplus / (Deficit) After Overhead</t>
  </si>
  <si>
    <t>Total Surplus / (Deficit) After Overhead</t>
  </si>
  <si>
    <t/>
  </si>
  <si>
    <t>Statement of Revenues and Expenses - Conference Services</t>
  </si>
  <si>
    <t>Annual Conference</t>
  </si>
  <si>
    <t>Midwinter Conference</t>
  </si>
  <si>
    <t>LibLearnX</t>
  </si>
  <si>
    <t>Virtual Events</t>
  </si>
  <si>
    <t>Winter Events</t>
  </si>
  <si>
    <t>(20 Expenses Before Overhead) 20 Expenses Before Overhead</t>
  </si>
  <si>
    <t>Surplus / (Deficit) Before Overhead</t>
  </si>
  <si>
    <t>(35Net Revenue Before Overhead) Net Revenue Before Overhead</t>
  </si>
  <si>
    <t>(31B Net Rev Exp) Net Revenue Expense Operations</t>
  </si>
  <si>
    <t>REVENUES</t>
  </si>
  <si>
    <t>Advocacy &amp; Member Relations, AED</t>
  </si>
  <si>
    <t>LIB &amp; INFO RESEARCH CENTER (LIRC)</t>
  </si>
  <si>
    <t>HRDR</t>
  </si>
  <si>
    <t>OFF/INTELLECTUAL FRE</t>
  </si>
  <si>
    <t>OFFICE FOR ACCREDITA</t>
  </si>
  <si>
    <t>PUBLIC PROGRAMS</t>
  </si>
  <si>
    <t>DIVERSITY</t>
  </si>
  <si>
    <t>AOMR - AED</t>
  </si>
  <si>
    <t>MEMBERSHIP SERVICES</t>
  </si>
  <si>
    <t>GENERAL ADMINISTRATION-MEMBERSHIP DUES</t>
  </si>
  <si>
    <t>TOTAL REVENUES</t>
  </si>
  <si>
    <t>EXPENSES</t>
  </si>
  <si>
    <t>TOTAL EXPENSES_x000D_</t>
  </si>
  <si>
    <t>SURPLUS / (DEFICIT)</t>
  </si>
  <si>
    <t>TOTAL SURPLUS / (DEFICIT)</t>
  </si>
  <si>
    <t>Statement of Revenues and Expenses - Executive Office</t>
  </si>
  <si>
    <t>STANDING COMMITTEES</t>
  </si>
  <si>
    <t>GOVERNANCE</t>
  </si>
  <si>
    <t>EXECUTIVE OFFICE</t>
  </si>
  <si>
    <t>INTERNATIONAL RELATI</t>
  </si>
  <si>
    <t>Communications Marketing &amp; Media Office</t>
  </si>
  <si>
    <t>DEVELOPMENT OFFICE</t>
  </si>
  <si>
    <t>ALA AWARDS</t>
  </si>
  <si>
    <t>CHAP.RELATIONS/MEMB.</t>
  </si>
  <si>
    <t>Statement of Revenues and Expenses - Continuing Education</t>
  </si>
  <si>
    <t xml:space="preserve">(260) </t>
  </si>
  <si>
    <t>Statement of Revenues and Expenses - ALA Divisions</t>
  </si>
  <si>
    <t>(405) AASL</t>
  </si>
  <si>
    <t>AASL</t>
  </si>
  <si>
    <t>(403) ACRL</t>
  </si>
  <si>
    <t>ACRL</t>
  </si>
  <si>
    <t>(413) ALSC</t>
  </si>
  <si>
    <t>ALSC</t>
  </si>
  <si>
    <t>(406) ASGCLA</t>
  </si>
  <si>
    <t>ASGCLA</t>
  </si>
  <si>
    <t>(404) CHOICE</t>
  </si>
  <si>
    <t>CHOICE</t>
  </si>
  <si>
    <t>(415A) 415A - Core: Leadership Infrastructure Futures Rollup</t>
  </si>
  <si>
    <t>CORE</t>
  </si>
  <si>
    <t>(401) PLA</t>
  </si>
  <si>
    <t>PLA</t>
  </si>
  <si>
    <t>(410) RUSA</t>
  </si>
  <si>
    <t>RUSA</t>
  </si>
  <si>
    <t>(411) UFL</t>
  </si>
  <si>
    <t>UFL</t>
  </si>
  <si>
    <t>(414) YALSA</t>
  </si>
  <si>
    <t>YALSA</t>
  </si>
  <si>
    <t>Statement of Revenues and Expenses - Round Tables</t>
  </si>
  <si>
    <t>(622) CSK RT</t>
  </si>
  <si>
    <t>(613) ETHNC MTL INF EXCH RT</t>
  </si>
  <si>
    <t>Ethnic &amp; Multicultural Information Exchange RT _x000D_</t>
  </si>
  <si>
    <t>(602) EXHIBITS RT</t>
  </si>
  <si>
    <t>Exhibits RT_x000D_</t>
  </si>
  <si>
    <t>(617) FILM AND MEDIA RT</t>
  </si>
  <si>
    <t>Film and Media RT</t>
  </si>
  <si>
    <t>(616) GGRT</t>
  </si>
  <si>
    <t>Games &amp; Gaming RT_x000D_</t>
  </si>
  <si>
    <t>(604) GOVT DOCUMNTS RT</t>
  </si>
  <si>
    <t>Government Documents RT_x000D_</t>
  </si>
  <si>
    <t>(621) Graphic Novel and Comic Round Table</t>
  </si>
  <si>
    <t>(605) INT FREEDOM RT</t>
  </si>
  <si>
    <t>Intellectual Freedom RT_x000D_</t>
  </si>
  <si>
    <t>(606) INTL RELATIONS RT</t>
  </si>
  <si>
    <t>International Relations RT_x000D_</t>
  </si>
  <si>
    <t>(614) LEARNRT</t>
  </si>
  <si>
    <t>Learning RT_x000D_</t>
  </si>
  <si>
    <t>(601) LIBRARY HISTORY RT</t>
  </si>
  <si>
    <t>Library History RT_x000D_</t>
  </si>
  <si>
    <t>(612) LIB INSTRUCTION RT</t>
  </si>
  <si>
    <t>Library Instruction RT_x000D_</t>
  </si>
  <si>
    <t>(608) LIBRARY RESEARCH RT</t>
  </si>
  <si>
    <t>Library Research RT_x000D_</t>
  </si>
  <si>
    <t>(623A) Library Support Staff RT</t>
  </si>
  <si>
    <t>Library Support Staff RT</t>
  </si>
  <si>
    <t>(609) MAP/GEOSPATIAL RND TBL</t>
  </si>
  <si>
    <t>Map and Geospatial Information RT_x000D_</t>
  </si>
  <si>
    <t>(607) NEW MEMBERS RT</t>
  </si>
  <si>
    <t>New Members RT_x000D_</t>
  </si>
  <si>
    <t>(619) Rainbow RT</t>
  </si>
  <si>
    <t>Rainbow RT</t>
  </si>
  <si>
    <t>(615) RETIRED MEMBERS RT</t>
  </si>
  <si>
    <t>Retired Members RT_x000D_</t>
  </si>
  <si>
    <t>(610) SOCIAL RSPNS RT</t>
  </si>
  <si>
    <t>Social Responsibilities RT_x000D_</t>
  </si>
  <si>
    <t>(620) SRT</t>
  </si>
  <si>
    <t>Sustainability RT_x000D_</t>
  </si>
  <si>
    <t xml:space="preserve"> </t>
  </si>
  <si>
    <t>2024 - 2025</t>
  </si>
  <si>
    <r>
      <rPr>
        <b/>
        <sz val="22"/>
        <color rgb="FFFF0000"/>
        <rFont val="Arial"/>
        <family val="2"/>
      </rPr>
      <t>A</t>
    </r>
    <r>
      <rPr>
        <b/>
        <sz val="22"/>
        <color rgb="FF00B0F0"/>
        <rFont val="Arial"/>
        <family val="2"/>
      </rPr>
      <t>L</t>
    </r>
    <r>
      <rPr>
        <b/>
        <sz val="22"/>
        <color rgb="FFFF0000"/>
        <rFont val="Arial"/>
        <family val="2"/>
      </rPr>
      <t>A</t>
    </r>
    <r>
      <rPr>
        <b/>
        <sz val="22"/>
        <color rgb="FF00B0F0"/>
        <rFont val="Arial"/>
        <family val="2"/>
      </rPr>
      <t xml:space="preserve"> American Library Association</t>
    </r>
  </si>
  <si>
    <t>Budget Analysis and Review Committee / Finance &amp; Audit Subcommittee</t>
  </si>
  <si>
    <t>FY26 Budget Assumptions</t>
  </si>
  <si>
    <t>&gt;   Continued freeze of Net Asset Balance (NAB) transfers to the Endowment</t>
  </si>
  <si>
    <t>Fiscal Year 2026 Capital Requests</t>
  </si>
  <si>
    <t>($) Asset Cost</t>
  </si>
  <si>
    <t>($) Depreciation Expense in FY 2026 Operating Budget*</t>
  </si>
  <si>
    <t>Publishing &amp; Media:</t>
  </si>
  <si>
    <t xml:space="preserve">  Booklist Online Software Development</t>
  </si>
  <si>
    <t xml:space="preserve">  RDA Toolkit and Registry Development</t>
  </si>
  <si>
    <t>Information Technology:</t>
  </si>
  <si>
    <t xml:space="preserve">  Enterprise Applications</t>
  </si>
  <si>
    <t xml:space="preserve">  Hardware &amp; Infrastructure</t>
  </si>
  <si>
    <t xml:space="preserve">Fiscal Year 2026 Totals  </t>
  </si>
  <si>
    <t>* ALA practice is to expense 50% of asset cost divided by asset life in year of purchase.</t>
  </si>
  <si>
    <t>Fiscal Year 2026 Revised Budget Schedules</t>
  </si>
  <si>
    <t>Annual Conference Meetings</t>
  </si>
  <si>
    <t>June 2025</t>
  </si>
  <si>
    <t>Revised Total Deficit</t>
  </si>
  <si>
    <t>Potential Improvements:</t>
  </si>
  <si>
    <t xml:space="preserve"> OH + Surplus / (Deficit)
</t>
  </si>
  <si>
    <t xml:space="preserve"> Chicago, June 2026</t>
  </si>
  <si>
    <t>Coretta Scott King Book Awards RT</t>
  </si>
  <si>
    <t xml:space="preserve"> non-conference year</t>
  </si>
  <si>
    <t>International Relations</t>
  </si>
  <si>
    <t>ALA Awards</t>
  </si>
  <si>
    <t>Chapter Relations Office</t>
  </si>
  <si>
    <t>Office for Intellectual Freedom</t>
  </si>
  <si>
    <t>AOMR AED</t>
  </si>
  <si>
    <t>Membership Dues</t>
  </si>
  <si>
    <t>Continuing Education Net Revenue</t>
  </si>
  <si>
    <t xml:space="preserve">Washington PPA
</t>
  </si>
  <si>
    <t>($ in thousands)</t>
  </si>
  <si>
    <t>EBD #3.21</t>
  </si>
  <si>
    <t>BARC #3.21</t>
  </si>
  <si>
    <t>&gt;   Overhead rate = 94.2% of Unit's Net Operating Surplus (NOS)</t>
  </si>
  <si>
    <t>&gt;   Approved 5% Endowment payouts</t>
  </si>
  <si>
    <t>100% Endowment payout use</t>
  </si>
  <si>
    <t>Organizational Assessment recommendations</t>
  </si>
  <si>
    <t xml:space="preserve">Conference Services Overhead
</t>
  </si>
  <si>
    <t>Conference Services Net Revenue</t>
  </si>
  <si>
    <t>ALA Offices &amp; Member Relations (AOMR)</t>
  </si>
  <si>
    <t>Washington (Public Policy and Advocacy)</t>
  </si>
  <si>
    <t>Statement of Revenues and Expenses - Publishing &amp; Media</t>
  </si>
  <si>
    <t>ALA Digital Reference</t>
  </si>
  <si>
    <t>Human Resource Development and Recruitment (HRDR)</t>
  </si>
  <si>
    <t>Office for Accreditation</t>
  </si>
  <si>
    <t>Library &amp; Information Research Center (LIRC)</t>
  </si>
  <si>
    <t>Statement of Revenues and Expenses - ALA Offices &amp; Member Relations (AOMR)</t>
  </si>
  <si>
    <t>Graphic Novels and Comics RT</t>
  </si>
  <si>
    <t>yes the expenses in 591 not yet counted above</t>
  </si>
  <si>
    <t>every 592 expense no exclusions</t>
  </si>
  <si>
    <t>back out of 592 since reflected above</t>
  </si>
  <si>
    <t>back out of 591 since reflected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</si>
</sst>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164" formatCode="#,##0;\(#,##0\)"/>
    <numFmt numFmtId="165" formatCode="\ _$* _(#,##0_);[Red]\ _$* \(#,##0\)"/>
    <numFmt numFmtId="166" formatCode="#,##0;[Red]\(#,##0\)"/>
    <numFmt numFmtId="167" formatCode="#,##0.00,;[Red]\(#,##0.00,\)"/>
    <numFmt numFmtId="168" formatCode="#,##0;\-#,##0"/>
    <numFmt numFmtId="169" formatCode="#,##0,;[Red]\(#,##0,\)"/>
    <numFmt numFmtId="170" formatCode="#,##0;[Red]\-#,##0"/>
    <numFmt numFmtId="171" formatCode="0%;\-0%"/>
    <numFmt numFmtId="172" formatCode="\ _$* _(#,##0_);\ _$* \(#,##0\)"/>
    <numFmt numFmtId="173" formatCode="&quot;$&quot;#,##0"/>
  </numFmts>
  <fonts count="3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name val="Tahoma"/>
      <family val="2"/>
    </font>
    <font>
      <sz val="11"/>
      <color theme="1"/>
      <name val="Microsoft Sans Serif"/>
      <family val="2"/>
    </font>
    <font>
      <sz val="11"/>
      <name val="Microsoft Sans Serif"/>
      <family val="2"/>
    </font>
    <font>
      <b/>
      <sz val="14"/>
      <color rgb="FF000000"/>
      <name val="Microsoft Sans Serif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22"/>
      <color rgb="FF00B0F0"/>
      <name val="Arial"/>
      <family val="2"/>
    </font>
    <font>
      <b/>
      <sz val="22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4"/>
      <name val="Arial"/>
      <family val="2"/>
    </font>
    <font>
      <sz val="12"/>
      <color theme="1"/>
      <name val="Aptos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D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26" fillId="0" borderId="0"/>
    <xf numFmtId="0" fontId="1" fillId="0" borderId="0"/>
  </cellStyleXfs>
  <cellXfs count="144">
    <xf numFmtId="0" fontId="0" fillId="0" borderId="0" xfId="0"/>
    <xf numFmtId="0" fontId="2" fillId="0" borderId="0" xfId="0" applyFont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 vertical="center"/>
    </xf>
    <xf numFmtId="165" fontId="5" fillId="0" borderId="0" xfId="0" applyNumberFormat="1" applyFont="1"/>
    <xf numFmtId="165" fontId="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5" fontId="2" fillId="0" borderId="0" xfId="0" applyNumberFormat="1" applyFont="1" applyAlignment="1">
      <alignment horizontal="right" wrapText="1"/>
    </xf>
    <xf numFmtId="165" fontId="3" fillId="2" borderId="0" xfId="0" applyNumberFormat="1" applyFont="1" applyFill="1"/>
    <xf numFmtId="0" fontId="2" fillId="2" borderId="0" xfId="0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/>
    <xf numFmtId="172" fontId="13" fillId="0" borderId="0" xfId="0" applyNumberFormat="1" applyFont="1"/>
    <xf numFmtId="3" fontId="13" fillId="2" borderId="0" xfId="0" applyNumberFormat="1" applyFont="1" applyFill="1"/>
    <xf numFmtId="171" fontId="13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172" fontId="14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left"/>
    </xf>
    <xf numFmtId="171" fontId="14" fillId="2" borderId="0" xfId="0" applyNumberFormat="1" applyFont="1" applyFill="1" applyAlignment="1">
      <alignment horizontal="center"/>
    </xf>
    <xf numFmtId="172" fontId="2" fillId="0" borderId="0" xfId="0" applyNumberFormat="1" applyFont="1" applyAlignment="1">
      <alignment horizontal="right" wrapText="1"/>
    </xf>
    <xf numFmtId="164" fontId="2" fillId="2" borderId="0" xfId="0" applyNumberFormat="1" applyFont="1" applyFill="1" applyAlignment="1">
      <alignment horizontal="right" wrapText="1"/>
    </xf>
    <xf numFmtId="171" fontId="2" fillId="2" borderId="0" xfId="0" applyNumberFormat="1" applyFont="1" applyFill="1" applyAlignment="1">
      <alignment horizontal="right" wrapText="1"/>
    </xf>
    <xf numFmtId="0" fontId="13" fillId="2" borderId="0" xfId="0" applyFont="1" applyFill="1"/>
    <xf numFmtId="172" fontId="5" fillId="2" borderId="0" xfId="0" applyNumberFormat="1" applyFont="1" applyFill="1" applyAlignment="1">
      <alignment horizontal="right"/>
    </xf>
    <xf numFmtId="0" fontId="2" fillId="0" borderId="0" xfId="0" applyFont="1"/>
    <xf numFmtId="0" fontId="5" fillId="0" borderId="0" xfId="0" applyFont="1"/>
    <xf numFmtId="172" fontId="5" fillId="0" borderId="0" xfId="0" applyNumberFormat="1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12" fillId="0" borderId="0" xfId="0" applyFont="1"/>
    <xf numFmtId="3" fontId="5" fillId="2" borderId="0" xfId="0" applyNumberFormat="1" applyFont="1" applyFill="1"/>
    <xf numFmtId="171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horizontal="right" wrapText="1"/>
    </xf>
    <xf numFmtId="167" fontId="2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169" fontId="5" fillId="0" borderId="0" xfId="0" applyNumberFormat="1" applyFont="1" applyAlignment="1">
      <alignment horizontal="right" wrapText="1"/>
    </xf>
    <xf numFmtId="168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wrapText="1"/>
    </xf>
    <xf numFmtId="168" fontId="5" fillId="2" borderId="0" xfId="0" applyNumberFormat="1" applyFont="1" applyFill="1" applyAlignment="1">
      <alignment horizontal="right"/>
    </xf>
    <xf numFmtId="168" fontId="5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5" fillId="2" borderId="0" xfId="0" applyNumberFormat="1" applyFont="1" applyFill="1"/>
    <xf numFmtId="168" fontId="2" fillId="0" borderId="0" xfId="0" applyNumberFormat="1" applyFont="1"/>
    <xf numFmtId="168" fontId="5" fillId="0" borderId="0" xfId="0" applyNumberFormat="1" applyFont="1"/>
    <xf numFmtId="0" fontId="6" fillId="0" borderId="0" xfId="0" applyFont="1"/>
    <xf numFmtId="167" fontId="3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3" fontId="4" fillId="0" borderId="0" xfId="0" applyNumberFormat="1" applyFont="1" applyAlignment="1">
      <alignment horizontal="center" vertical="center"/>
    </xf>
    <xf numFmtId="166" fontId="3" fillId="2" borderId="0" xfId="0" applyNumberFormat="1" applyFont="1" applyFill="1"/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 wrapText="1"/>
    </xf>
    <xf numFmtId="0" fontId="16" fillId="0" borderId="0" xfId="1"/>
    <xf numFmtId="0" fontId="17" fillId="0" borderId="0" xfId="1" applyFont="1" applyAlignment="1">
      <alignment horizontal="right"/>
    </xf>
    <xf numFmtId="0" fontId="18" fillId="0" borderId="0" xfId="1" applyFont="1" applyAlignment="1">
      <alignment horizontal="right" vertical="center"/>
    </xf>
    <xf numFmtId="0" fontId="19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15" fontId="22" fillId="3" borderId="0" xfId="1" quotePrefix="1" applyNumberFormat="1" applyFont="1" applyFill="1" applyAlignment="1">
      <alignment horizontal="center"/>
    </xf>
    <xf numFmtId="0" fontId="16" fillId="0" borderId="0" xfId="1" applyAlignment="1">
      <alignment horizontal="center"/>
    </xf>
    <xf numFmtId="0" fontId="24" fillId="0" borderId="0" xfId="1" applyFont="1"/>
    <xf numFmtId="15" fontId="21" fillId="0" borderId="0" xfId="1" quotePrefix="1" applyNumberFormat="1" applyFont="1" applyAlignment="1">
      <alignment horizontal="center"/>
    </xf>
    <xf numFmtId="38" fontId="16" fillId="0" borderId="0" xfId="1" applyNumberFormat="1"/>
    <xf numFmtId="0" fontId="25" fillId="0" borderId="0" xfId="0" applyFont="1"/>
    <xf numFmtId="0" fontId="27" fillId="0" borderId="0" xfId="2" applyFont="1"/>
    <xf numFmtId="0" fontId="26" fillId="0" borderId="0" xfId="2"/>
    <xf numFmtId="0" fontId="29" fillId="0" borderId="0" xfId="2" applyFont="1"/>
    <xf numFmtId="0" fontId="29" fillId="0" borderId="0" xfId="2" applyFont="1" applyAlignment="1">
      <alignment horizontal="right"/>
    </xf>
    <xf numFmtId="0" fontId="29" fillId="5" borderId="0" xfId="2" applyFont="1" applyFill="1" applyAlignment="1">
      <alignment horizontal="center" wrapText="1"/>
    </xf>
    <xf numFmtId="38" fontId="26" fillId="0" borderId="0" xfId="2" applyNumberFormat="1"/>
    <xf numFmtId="0" fontId="30" fillId="0" borderId="0" xfId="2" applyFont="1"/>
    <xf numFmtId="0" fontId="29" fillId="6" borderId="0" xfId="2" applyFont="1" applyFill="1"/>
    <xf numFmtId="38" fontId="1" fillId="6" borderId="0" xfId="3" applyNumberFormat="1" applyFill="1"/>
    <xf numFmtId="38" fontId="26" fillId="6" borderId="0" xfId="2" applyNumberFormat="1" applyFill="1"/>
    <xf numFmtId="38" fontId="31" fillId="6" borderId="0" xfId="2" applyNumberFormat="1" applyFont="1" applyFill="1"/>
    <xf numFmtId="0" fontId="32" fillId="6" borderId="0" xfId="2" applyFont="1" applyFill="1"/>
    <xf numFmtId="0" fontId="6" fillId="6" borderId="0" xfId="2" applyFont="1" applyFill="1"/>
    <xf numFmtId="0" fontId="6" fillId="6" borderId="0" xfId="3" applyFont="1" applyFill="1"/>
    <xf numFmtId="0" fontId="33" fillId="0" borderId="0" xfId="2" applyFont="1"/>
    <xf numFmtId="173" fontId="6" fillId="6" borderId="0" xfId="3" applyNumberFormat="1" applyFont="1" applyFill="1"/>
    <xf numFmtId="0" fontId="33" fillId="0" borderId="7" xfId="2" applyFont="1" applyBorder="1"/>
    <xf numFmtId="42" fontId="33" fillId="0" borderId="7" xfId="2" applyNumberFormat="1" applyFont="1" applyBorder="1"/>
    <xf numFmtId="42" fontId="33" fillId="5" borderId="7" xfId="2" applyNumberFormat="1" applyFont="1" applyFill="1" applyBorder="1"/>
    <xf numFmtId="0" fontId="34" fillId="0" borderId="0" xfId="2" applyFont="1"/>
    <xf numFmtId="165" fontId="2" fillId="0" borderId="8" xfId="0" applyNumberFormat="1" applyFont="1" applyBorder="1" applyAlignment="1">
      <alignment horizontal="right" wrapText="1"/>
    </xf>
    <xf numFmtId="165" fontId="3" fillId="2" borderId="9" xfId="0" applyNumberFormat="1" applyFont="1" applyFill="1" applyBorder="1"/>
    <xf numFmtId="165" fontId="2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right"/>
    </xf>
    <xf numFmtId="0" fontId="15" fillId="7" borderId="0" xfId="0" applyFont="1" applyFill="1"/>
    <xf numFmtId="165" fontId="15" fillId="0" borderId="0" xfId="0" applyNumberFormat="1" applyFont="1"/>
    <xf numFmtId="165" fontId="6" fillId="7" borderId="6" xfId="0" applyNumberFormat="1" applyFont="1" applyFill="1" applyBorder="1"/>
    <xf numFmtId="169" fontId="3" fillId="0" borderId="0" xfId="0" applyNumberFormat="1" applyFont="1"/>
    <xf numFmtId="169" fontId="3" fillId="0" borderId="9" xfId="0" applyNumberFormat="1" applyFont="1" applyBorder="1"/>
    <xf numFmtId="169" fontId="2" fillId="0" borderId="1" xfId="0" applyNumberFormat="1" applyFont="1" applyBorder="1" applyAlignment="1">
      <alignment vertical="center"/>
    </xf>
    <xf numFmtId="169" fontId="2" fillId="0" borderId="10" xfId="0" applyNumberFormat="1" applyFont="1" applyBorder="1" applyAlignment="1">
      <alignment vertical="center"/>
    </xf>
    <xf numFmtId="169" fontId="3" fillId="2" borderId="0" xfId="0" applyNumberFormat="1" applyFont="1" applyFill="1"/>
    <xf numFmtId="169" fontId="3" fillId="2" borderId="9" xfId="0" applyNumberFormat="1" applyFont="1" applyFill="1" applyBorder="1"/>
    <xf numFmtId="169" fontId="2" fillId="0" borderId="11" xfId="0" applyNumberFormat="1" applyFont="1" applyBorder="1" applyAlignment="1">
      <alignment vertical="center"/>
    </xf>
    <xf numFmtId="169" fontId="6" fillId="0" borderId="0" xfId="0" applyNumberFormat="1" applyFont="1"/>
    <xf numFmtId="169" fontId="6" fillId="7" borderId="4" xfId="0" applyNumberFormat="1" applyFont="1" applyFill="1" applyBorder="1"/>
    <xf numFmtId="169" fontId="15" fillId="0" borderId="0" xfId="0" applyNumberFormat="1" applyFont="1"/>
    <xf numFmtId="169" fontId="15" fillId="7" borderId="0" xfId="0" applyNumberFormat="1" applyFont="1" applyFill="1"/>
    <xf numFmtId="169" fontId="15" fillId="7" borderId="7" xfId="0" applyNumberFormat="1" applyFont="1" applyFill="1" applyBorder="1"/>
    <xf numFmtId="169" fontId="5" fillId="0" borderId="0" xfId="0" applyNumberFormat="1" applyFont="1"/>
    <xf numFmtId="169" fontId="13" fillId="0" borderId="0" xfId="0" applyNumberFormat="1" applyFont="1"/>
    <xf numFmtId="169" fontId="2" fillId="0" borderId="2" xfId="0" applyNumberFormat="1" applyFont="1" applyBorder="1"/>
    <xf numFmtId="169" fontId="5" fillId="2" borderId="0" xfId="0" applyNumberFormat="1" applyFont="1" applyFill="1"/>
    <xf numFmtId="169" fontId="3" fillId="2" borderId="0" xfId="0" applyNumberFormat="1" applyFont="1" applyFill="1" applyAlignment="1">
      <alignment vertical="center"/>
    </xf>
    <xf numFmtId="169" fontId="3" fillId="2" borderId="3" xfId="0" applyNumberFormat="1" applyFont="1" applyFill="1" applyBorder="1"/>
    <xf numFmtId="169" fontId="2" fillId="0" borderId="2" xfId="0" applyNumberFormat="1" applyFont="1" applyBorder="1" applyAlignment="1">
      <alignment horizontal="right"/>
    </xf>
    <xf numFmtId="169" fontId="6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169" fontId="2" fillId="0" borderId="2" xfId="0" applyNumberFormat="1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22" fillId="3" borderId="0" xfId="1" applyFont="1" applyFill="1" applyAlignment="1">
      <alignment horizontal="center"/>
    </xf>
    <xf numFmtId="0" fontId="23" fillId="4" borderId="0" xfId="1" applyFont="1" applyFill="1" applyAlignment="1">
      <alignment horizontal="center" vertical="center"/>
    </xf>
    <xf numFmtId="0" fontId="28" fillId="0" borderId="4" xfId="2" applyFont="1" applyBorder="1" applyAlignment="1">
      <alignment horizontal="center"/>
    </xf>
    <xf numFmtId="0" fontId="28" fillId="0" borderId="5" xfId="2" applyFont="1" applyBorder="1" applyAlignment="1">
      <alignment horizontal="center"/>
    </xf>
    <xf numFmtId="0" fontId="28" fillId="0" borderId="6" xfId="2" applyFont="1" applyBorder="1" applyAlignment="1">
      <alignment horizontal="center"/>
    </xf>
  </cellXfs>
  <cellStyles count="4">
    <cellStyle name="Normal" xfId="0" builtinId="0"/>
    <cellStyle name="Normal 2" xfId="1" xr:uid="{174A54FB-305F-455F-A90C-D53F8EBD7360}"/>
    <cellStyle name="Normal 2 2" xfId="2" xr:uid="{078D0B8A-AA85-40B7-BC21-2ED4C6CD8CF9}"/>
    <cellStyle name="Normal 3" xfId="3" xr:uid="{FBA41042-99AC-4AA9-95E1-8DADA655B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E0DA-5D25-42F3-8A0F-629AC2D72EFD}">
  <sheetPr>
    <tabColor theme="8" tint="0.59999389629810485"/>
  </sheetPr>
  <dimension ref="D2:H19"/>
  <sheetViews>
    <sheetView showGridLines="0" showRowColHeaders="0" tabSelected="1" workbookViewId="0"/>
  </sheetViews>
  <sheetFormatPr defaultRowHeight="13.2" x14ac:dyDescent="0.25"/>
  <cols>
    <col min="1" max="4" width="8.88671875" style="78"/>
    <col min="5" max="5" width="61.21875" style="78" bestFit="1" customWidth="1"/>
    <col min="6" max="16384" width="8.88671875" style="78"/>
  </cols>
  <sheetData>
    <row r="2" spans="4:8" ht="15.6" x14ac:dyDescent="0.3">
      <c r="E2" s="79" t="s">
        <v>212</v>
      </c>
      <c r="H2" s="79" t="s">
        <v>247</v>
      </c>
    </row>
    <row r="3" spans="4:8" ht="15.6" x14ac:dyDescent="0.3">
      <c r="E3" s="79"/>
      <c r="H3" s="79" t="s">
        <v>248</v>
      </c>
    </row>
    <row r="4" spans="4:8" ht="15.6" x14ac:dyDescent="0.25">
      <c r="H4" s="80" t="s">
        <v>213</v>
      </c>
    </row>
    <row r="9" spans="4:8" ht="28.2" x14ac:dyDescent="0.5">
      <c r="E9" s="81" t="s">
        <v>214</v>
      </c>
    </row>
    <row r="10" spans="4:8" ht="20.399999999999999" x14ac:dyDescent="0.35">
      <c r="E10" s="82"/>
    </row>
    <row r="11" spans="4:8" ht="21" x14ac:dyDescent="0.4">
      <c r="D11" s="139" t="s">
        <v>229</v>
      </c>
      <c r="E11" s="139"/>
      <c r="F11" s="139"/>
    </row>
    <row r="12" spans="4:8" ht="20.399999999999999" x14ac:dyDescent="0.35">
      <c r="E12" s="82"/>
    </row>
    <row r="13" spans="4:8" ht="20.399999999999999" x14ac:dyDescent="0.35">
      <c r="E13" s="82" t="s">
        <v>230</v>
      </c>
    </row>
    <row r="14" spans="4:8" ht="20.399999999999999" x14ac:dyDescent="0.35">
      <c r="E14" s="82"/>
    </row>
    <row r="15" spans="4:8" ht="20.399999999999999" x14ac:dyDescent="0.35">
      <c r="E15" s="82" t="s">
        <v>215</v>
      </c>
    </row>
    <row r="16" spans="4:8" ht="20.399999999999999" x14ac:dyDescent="0.35">
      <c r="E16" s="82"/>
    </row>
    <row r="17" spans="5:5" ht="21" x14ac:dyDescent="0.4">
      <c r="E17" s="83" t="s">
        <v>231</v>
      </c>
    </row>
    <row r="19" spans="5:5" x14ac:dyDescent="0.25">
      <c r="E19" s="84"/>
    </row>
  </sheetData>
  <mergeCells count="1">
    <mergeCell ref="D11:F11"/>
  </mergeCells>
  <pageMargins left="0.7" right="0.7" top="0.75" bottom="0.75" header="0.3" footer="0.3"/>
  <pageSetup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E2B7-B390-4B66-86EC-2DC00D1F9E1F}">
  <sheetPr>
    <tabColor rgb="FF7030A0"/>
  </sheetPr>
  <dimension ref="B1:K48"/>
  <sheetViews>
    <sheetView showGridLines="0" workbookViewId="0">
      <pane xSplit="5" ySplit="7" topLeftCell="F8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F8" sqref="F8"/>
    </sheetView>
  </sheetViews>
  <sheetFormatPr defaultColWidth="10" defaultRowHeight="14.25" customHeight="1" x14ac:dyDescent="0.25"/>
  <cols>
    <col min="1" max="1" width="7.109375" style="17" customWidth="1"/>
    <col min="2" max="4" width="12.88671875" style="17" hidden="1" customWidth="1"/>
    <col min="5" max="5" width="36.44140625" style="17" customWidth="1"/>
    <col min="6" max="7" width="14.33203125" style="17" customWidth="1"/>
    <col min="8" max="8" width="14.33203125" style="17" hidden="1" customWidth="1"/>
    <col min="9" max="11" width="14.33203125" style="17" customWidth="1"/>
    <col min="12" max="16384" width="10" style="17"/>
  </cols>
  <sheetData>
    <row r="1" spans="2:11" ht="14.25" customHeight="1" x14ac:dyDescent="0.25">
      <c r="B1" s="2"/>
      <c r="C1" s="2"/>
      <c r="D1" s="2"/>
      <c r="E1" s="3"/>
      <c r="F1" s="3"/>
      <c r="G1" s="3"/>
      <c r="H1" s="46"/>
      <c r="I1" s="46"/>
      <c r="J1" s="46"/>
      <c r="K1" s="3"/>
    </row>
    <row r="2" spans="2:11" ht="19.5" customHeight="1" x14ac:dyDescent="0.25">
      <c r="B2" s="2"/>
      <c r="C2" s="2"/>
      <c r="D2" s="2"/>
      <c r="E2" s="41" t="s">
        <v>0</v>
      </c>
      <c r="F2" s="31"/>
      <c r="G2" s="31"/>
      <c r="H2" s="73"/>
      <c r="I2" s="73"/>
      <c r="J2" s="73"/>
      <c r="K2" s="3"/>
    </row>
    <row r="3" spans="2:11" ht="19.5" customHeight="1" x14ac:dyDescent="0.25">
      <c r="B3" s="2"/>
      <c r="C3" s="2"/>
      <c r="D3" s="2"/>
      <c r="E3" s="41" t="s">
        <v>152</v>
      </c>
      <c r="F3" s="16"/>
      <c r="G3" s="16"/>
      <c r="H3" s="16"/>
      <c r="I3" s="16"/>
      <c r="J3" s="16"/>
      <c r="K3" s="3"/>
    </row>
    <row r="4" spans="2:11" ht="21.75" customHeight="1" x14ac:dyDescent="0.25">
      <c r="B4" s="9"/>
      <c r="C4" s="9"/>
      <c r="D4" s="2"/>
      <c r="E4" s="138" t="s">
        <v>246</v>
      </c>
      <c r="F4" s="63" t="str">
        <f>F5&amp;" "&amp;F6</f>
        <v>2023 Actual</v>
      </c>
      <c r="G4" s="63" t="str">
        <f>G5&amp;" "&amp;G6</f>
        <v>2024 Actual</v>
      </c>
      <c r="H4" s="63" t="str">
        <f>H5&amp;" "&amp;H6</f>
        <v>March 2025 Actual</v>
      </c>
      <c r="I4" s="63" t="str">
        <f>I5&amp;" "&amp;I6</f>
        <v>2025 Budget</v>
      </c>
      <c r="J4" s="63" t="str">
        <f>J5&amp;" "&amp;J6</f>
        <v>2026 Budget</v>
      </c>
      <c r="K4" s="3"/>
    </row>
    <row r="5" spans="2:11" ht="14.25" hidden="1" customHeight="1" x14ac:dyDescent="0.25">
      <c r="B5" s="9"/>
      <c r="C5" s="9"/>
      <c r="D5" s="2"/>
      <c r="E5" s="2"/>
      <c r="F5" s="74" t="s">
        <v>2</v>
      </c>
      <c r="G5" s="74" t="s">
        <v>3</v>
      </c>
      <c r="H5" s="74" t="s">
        <v>4</v>
      </c>
      <c r="I5" s="74" t="s">
        <v>5</v>
      </c>
      <c r="J5" s="74" t="s">
        <v>6</v>
      </c>
      <c r="K5" s="3"/>
    </row>
    <row r="6" spans="2:11" ht="14.25" hidden="1" customHeight="1" x14ac:dyDescent="0.25">
      <c r="B6" s="12"/>
      <c r="C6" s="12"/>
      <c r="D6" s="2"/>
      <c r="E6" s="2"/>
      <c r="F6" s="74" t="s">
        <v>7</v>
      </c>
      <c r="G6" s="74" t="s">
        <v>7</v>
      </c>
      <c r="H6" s="74" t="s">
        <v>7</v>
      </c>
      <c r="I6" s="74" t="s">
        <v>8</v>
      </c>
      <c r="J6" s="74" t="s">
        <v>8</v>
      </c>
      <c r="K6" s="3"/>
    </row>
    <row r="7" spans="2:11" ht="14.25" hidden="1" customHeight="1" x14ac:dyDescent="0.25">
      <c r="B7" s="9"/>
      <c r="C7" s="9"/>
      <c r="D7" s="2"/>
      <c r="E7" s="1"/>
      <c r="F7" s="1"/>
      <c r="G7" s="1"/>
      <c r="H7" s="75"/>
      <c r="I7" s="75"/>
      <c r="J7" s="75"/>
      <c r="K7" s="3"/>
    </row>
    <row r="8" spans="2:11" ht="14.25" customHeight="1" x14ac:dyDescent="0.25">
      <c r="B8" s="2"/>
      <c r="C8" s="15"/>
      <c r="D8" s="2"/>
      <c r="E8" s="16" t="s">
        <v>9</v>
      </c>
      <c r="F8" s="3"/>
      <c r="G8" s="3"/>
      <c r="H8" s="76"/>
      <c r="I8" s="76"/>
      <c r="J8" s="76"/>
      <c r="K8" s="3"/>
    </row>
    <row r="9" spans="2:11" ht="14.25" customHeight="1" x14ac:dyDescent="0.25">
      <c r="B9" s="2" t="s">
        <v>10</v>
      </c>
      <c r="C9" s="2" t="s">
        <v>16</v>
      </c>
      <c r="D9" s="2" t="s">
        <v>153</v>
      </c>
      <c r="E9" s="3" t="s">
        <v>154</v>
      </c>
      <c r="F9" s="116">
        <v>503287.18</v>
      </c>
      <c r="G9" s="116">
        <v>1503914.0499999998</v>
      </c>
      <c r="H9" s="116">
        <v>191964.41</v>
      </c>
      <c r="I9" s="116">
        <v>554640.00000000035</v>
      </c>
      <c r="J9" s="116">
        <v>1641984.0000000005</v>
      </c>
      <c r="K9" s="3"/>
    </row>
    <row r="10" spans="2:11" ht="14.25" customHeight="1" x14ac:dyDescent="0.25">
      <c r="B10" s="2" t="s">
        <v>10</v>
      </c>
      <c r="C10" s="2" t="s">
        <v>16</v>
      </c>
      <c r="D10" s="2" t="s">
        <v>155</v>
      </c>
      <c r="E10" s="3" t="s">
        <v>156</v>
      </c>
      <c r="F10" s="116">
        <v>4094241.1700000013</v>
      </c>
      <c r="G10" s="116">
        <v>1997139.1899999995</v>
      </c>
      <c r="H10" s="116">
        <v>993531.69</v>
      </c>
      <c r="I10" s="116">
        <v>4366750</v>
      </c>
      <c r="J10" s="116">
        <v>2201799</v>
      </c>
      <c r="K10" s="3"/>
    </row>
    <row r="11" spans="2:11" ht="14.25" customHeight="1" x14ac:dyDescent="0.25">
      <c r="B11" s="2" t="s">
        <v>10</v>
      </c>
      <c r="C11" s="2" t="s">
        <v>16</v>
      </c>
      <c r="D11" s="2" t="s">
        <v>157</v>
      </c>
      <c r="E11" s="3" t="s">
        <v>158</v>
      </c>
      <c r="F11" s="116">
        <v>1623125.4499999997</v>
      </c>
      <c r="G11" s="116">
        <v>1548812.76</v>
      </c>
      <c r="H11" s="116">
        <v>1228200.7</v>
      </c>
      <c r="I11" s="116">
        <v>1610868.0000000005</v>
      </c>
      <c r="J11" s="116">
        <v>1406318</v>
      </c>
      <c r="K11" s="3"/>
    </row>
    <row r="12" spans="2:11" ht="14.25" hidden="1" customHeight="1" x14ac:dyDescent="0.25">
      <c r="B12" s="2" t="s">
        <v>10</v>
      </c>
      <c r="C12" s="2" t="s">
        <v>16</v>
      </c>
      <c r="D12" s="2" t="s">
        <v>159</v>
      </c>
      <c r="E12" s="3" t="s">
        <v>160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3"/>
    </row>
    <row r="13" spans="2:11" ht="14.25" customHeight="1" x14ac:dyDescent="0.25">
      <c r="B13" s="2" t="s">
        <v>10</v>
      </c>
      <c r="C13" s="2" t="s">
        <v>16</v>
      </c>
      <c r="D13" s="2" t="s">
        <v>161</v>
      </c>
      <c r="E13" s="3" t="s">
        <v>162</v>
      </c>
      <c r="F13" s="116">
        <v>2175758.2799999998</v>
      </c>
      <c r="G13" s="116">
        <v>2000004.6300000001</v>
      </c>
      <c r="H13" s="116">
        <v>1224276.2300000002</v>
      </c>
      <c r="I13" s="116">
        <v>2291366.0000000014</v>
      </c>
      <c r="J13" s="116">
        <v>2174329</v>
      </c>
      <c r="K13" s="3"/>
    </row>
    <row r="14" spans="2:11" ht="14.25" customHeight="1" x14ac:dyDescent="0.25">
      <c r="B14" s="2" t="s">
        <v>10</v>
      </c>
      <c r="C14" s="2" t="s">
        <v>16</v>
      </c>
      <c r="D14" s="2" t="s">
        <v>163</v>
      </c>
      <c r="E14" s="3" t="s">
        <v>164</v>
      </c>
      <c r="F14" s="116">
        <v>783921.54999999981</v>
      </c>
      <c r="G14" s="116">
        <v>835001.94999999984</v>
      </c>
      <c r="H14" s="116">
        <v>509873.92999999993</v>
      </c>
      <c r="I14" s="116">
        <v>978646.13</v>
      </c>
      <c r="J14" s="116">
        <v>941779.84000000008</v>
      </c>
      <c r="K14" s="3"/>
    </row>
    <row r="15" spans="2:11" ht="14.25" customHeight="1" x14ac:dyDescent="0.25">
      <c r="B15" s="2" t="s">
        <v>10</v>
      </c>
      <c r="C15" s="2" t="s">
        <v>16</v>
      </c>
      <c r="D15" s="2" t="s">
        <v>165</v>
      </c>
      <c r="E15" s="3" t="s">
        <v>166</v>
      </c>
      <c r="F15" s="116">
        <v>853639.72000000009</v>
      </c>
      <c r="G15" s="116">
        <v>4948772.6100000003</v>
      </c>
      <c r="H15" s="116">
        <v>543012.31000000006</v>
      </c>
      <c r="I15" s="116">
        <v>1114116</v>
      </c>
      <c r="J15" s="116">
        <v>5212535</v>
      </c>
      <c r="K15" s="3"/>
    </row>
    <row r="16" spans="2:11" ht="14.25" customHeight="1" x14ac:dyDescent="0.25">
      <c r="B16" s="2" t="s">
        <v>10</v>
      </c>
      <c r="C16" s="2" t="s">
        <v>16</v>
      </c>
      <c r="D16" s="2" t="s">
        <v>167</v>
      </c>
      <c r="E16" s="3" t="s">
        <v>168</v>
      </c>
      <c r="F16" s="116">
        <v>273730.01</v>
      </c>
      <c r="G16" s="116">
        <v>276148.27</v>
      </c>
      <c r="H16" s="116">
        <v>154654.43</v>
      </c>
      <c r="I16" s="116">
        <v>319349.99999999953</v>
      </c>
      <c r="J16" s="116">
        <v>306650.99999999959</v>
      </c>
      <c r="K16" s="3"/>
    </row>
    <row r="17" spans="2:11" ht="14.25" customHeight="1" x14ac:dyDescent="0.25">
      <c r="B17" s="2" t="s">
        <v>10</v>
      </c>
      <c r="C17" s="2" t="s">
        <v>16</v>
      </c>
      <c r="D17" s="2" t="s">
        <v>169</v>
      </c>
      <c r="E17" s="3" t="s">
        <v>170</v>
      </c>
      <c r="F17" s="116">
        <v>404715.4</v>
      </c>
      <c r="G17" s="116">
        <v>382245.3</v>
      </c>
      <c r="H17" s="116">
        <v>134780.16</v>
      </c>
      <c r="I17" s="116">
        <v>341659.99999999988</v>
      </c>
      <c r="J17" s="116">
        <v>329655.00000000041</v>
      </c>
      <c r="K17" s="3"/>
    </row>
    <row r="18" spans="2:11" ht="14.25" customHeight="1" thickBot="1" x14ac:dyDescent="0.3">
      <c r="B18" s="2" t="s">
        <v>10</v>
      </c>
      <c r="C18" s="2" t="s">
        <v>16</v>
      </c>
      <c r="D18" s="2" t="s">
        <v>171</v>
      </c>
      <c r="E18" s="3" t="s">
        <v>172</v>
      </c>
      <c r="F18" s="116">
        <v>1174341.58</v>
      </c>
      <c r="G18" s="116">
        <v>367513.02</v>
      </c>
      <c r="H18" s="116">
        <v>135097.82</v>
      </c>
      <c r="I18" s="116">
        <v>310178</v>
      </c>
      <c r="J18" s="116">
        <v>251400</v>
      </c>
      <c r="K18" s="3"/>
    </row>
    <row r="19" spans="2:11" ht="14.25" hidden="1" customHeight="1" thickBot="1" x14ac:dyDescent="0.3">
      <c r="B19" s="2"/>
      <c r="C19" s="15"/>
      <c r="D19" s="2"/>
      <c r="E19" s="16"/>
      <c r="F19" s="116"/>
      <c r="G19" s="116"/>
      <c r="H19" s="136"/>
      <c r="I19" s="136"/>
      <c r="J19" s="136"/>
      <c r="K19" s="3"/>
    </row>
    <row r="20" spans="2:11" ht="14.25" customHeight="1" thickBot="1" x14ac:dyDescent="0.3">
      <c r="B20" s="2"/>
      <c r="C20" s="2"/>
      <c r="D20" s="2"/>
      <c r="E20" s="16" t="s">
        <v>22</v>
      </c>
      <c r="F20" s="137">
        <f>SUM(F8:F19)</f>
        <v>11886760.34</v>
      </c>
      <c r="G20" s="137">
        <f>SUM(G8:G19)</f>
        <v>13859551.779999999</v>
      </c>
      <c r="H20" s="137">
        <f>SUM(H8:H19)</f>
        <v>5115391.68</v>
      </c>
      <c r="I20" s="137">
        <f>SUM(I8:I19)</f>
        <v>11887574.130000003</v>
      </c>
      <c r="J20" s="137">
        <f>SUM(J8:J19)</f>
        <v>14466450.84</v>
      </c>
      <c r="K20" s="3"/>
    </row>
    <row r="21" spans="2:11" ht="14.25" customHeight="1" x14ac:dyDescent="0.25">
      <c r="B21" s="2"/>
      <c r="C21" s="2"/>
      <c r="D21" s="2"/>
      <c r="E21" s="3"/>
      <c r="F21" s="116"/>
      <c r="G21" s="116"/>
      <c r="H21" s="116"/>
      <c r="I21" s="116"/>
      <c r="J21" s="116"/>
      <c r="K21" s="3"/>
    </row>
    <row r="22" spans="2:11" ht="14.25" customHeight="1" x14ac:dyDescent="0.25">
      <c r="B22" s="2"/>
      <c r="C22" s="2"/>
      <c r="D22" s="2"/>
      <c r="E22" s="16" t="s">
        <v>23</v>
      </c>
      <c r="F22" s="116"/>
      <c r="G22" s="116"/>
      <c r="H22" s="116"/>
      <c r="I22" s="116"/>
      <c r="J22" s="116"/>
      <c r="K22" s="3"/>
    </row>
    <row r="23" spans="2:11" ht="14.25" customHeight="1" x14ac:dyDescent="0.25">
      <c r="B23" s="2" t="s">
        <v>24</v>
      </c>
      <c r="C23" s="2" t="s">
        <v>16</v>
      </c>
      <c r="D23" s="2" t="s">
        <v>153</v>
      </c>
      <c r="E23" s="3" t="s">
        <v>154</v>
      </c>
      <c r="F23" s="116">
        <v>604052.87</v>
      </c>
      <c r="G23" s="116">
        <v>1810676.94</v>
      </c>
      <c r="H23" s="116">
        <v>429877.76000000001</v>
      </c>
      <c r="I23" s="116">
        <v>700023.2917222674</v>
      </c>
      <c r="J23" s="116">
        <v>1606999.2639424785</v>
      </c>
      <c r="K23" s="3"/>
    </row>
    <row r="24" spans="2:11" ht="14.25" customHeight="1" x14ac:dyDescent="0.25">
      <c r="B24" s="2" t="s">
        <v>24</v>
      </c>
      <c r="C24" s="2" t="s">
        <v>16</v>
      </c>
      <c r="D24" s="2" t="s">
        <v>155</v>
      </c>
      <c r="E24" s="3" t="s">
        <v>156</v>
      </c>
      <c r="F24" s="116">
        <v>3685105.5399999996</v>
      </c>
      <c r="G24" s="116">
        <v>2286389.96</v>
      </c>
      <c r="H24" s="116">
        <v>1440106.95</v>
      </c>
      <c r="I24" s="116">
        <v>4328671.0970280673</v>
      </c>
      <c r="J24" s="116">
        <v>2496542.7875117473</v>
      </c>
      <c r="K24" s="3"/>
    </row>
    <row r="25" spans="2:11" ht="14.25" customHeight="1" x14ac:dyDescent="0.25">
      <c r="B25" s="2" t="s">
        <v>24</v>
      </c>
      <c r="C25" s="2" t="s">
        <v>16</v>
      </c>
      <c r="D25" s="2" t="s">
        <v>157</v>
      </c>
      <c r="E25" s="3" t="s">
        <v>158</v>
      </c>
      <c r="F25" s="116">
        <v>1088001.53</v>
      </c>
      <c r="G25" s="116">
        <v>1144641.69</v>
      </c>
      <c r="H25" s="116">
        <v>831241.77</v>
      </c>
      <c r="I25" s="116">
        <v>1401674.3150555852</v>
      </c>
      <c r="J25" s="116">
        <v>1381378.6468636156</v>
      </c>
      <c r="K25" s="3"/>
    </row>
    <row r="26" spans="2:11" ht="14.25" hidden="1" customHeight="1" x14ac:dyDescent="0.25">
      <c r="B26" s="2" t="s">
        <v>24</v>
      </c>
      <c r="C26" s="2" t="s">
        <v>16</v>
      </c>
      <c r="D26" s="2" t="s">
        <v>159</v>
      </c>
      <c r="E26" s="3" t="s">
        <v>160</v>
      </c>
      <c r="F26" s="116">
        <v>1.6342482922482299E-13</v>
      </c>
      <c r="G26" s="116">
        <v>0</v>
      </c>
      <c r="H26" s="116">
        <v>0</v>
      </c>
      <c r="I26" s="116">
        <v>0</v>
      </c>
      <c r="J26" s="116">
        <v>0</v>
      </c>
      <c r="K26" s="3"/>
    </row>
    <row r="27" spans="2:11" ht="14.25" customHeight="1" x14ac:dyDescent="0.25">
      <c r="B27" s="2" t="s">
        <v>24</v>
      </c>
      <c r="C27" s="2" t="s">
        <v>16</v>
      </c>
      <c r="D27" s="2" t="s">
        <v>161</v>
      </c>
      <c r="E27" s="3" t="s">
        <v>162</v>
      </c>
      <c r="F27" s="116">
        <v>2230792.5</v>
      </c>
      <c r="G27" s="116">
        <v>2128781.54</v>
      </c>
      <c r="H27" s="116">
        <v>1229950.1900000002</v>
      </c>
      <c r="I27" s="116">
        <v>2184136.078483941</v>
      </c>
      <c r="J27" s="116">
        <v>2141778.6358491131</v>
      </c>
      <c r="K27" s="3"/>
    </row>
    <row r="28" spans="2:11" ht="14.25" customHeight="1" x14ac:dyDescent="0.25">
      <c r="B28" s="2" t="s">
        <v>24</v>
      </c>
      <c r="C28" s="2" t="s">
        <v>16</v>
      </c>
      <c r="D28" s="2" t="s">
        <v>163</v>
      </c>
      <c r="E28" s="3" t="s">
        <v>164</v>
      </c>
      <c r="F28" s="116">
        <v>777268.12000000011</v>
      </c>
      <c r="G28" s="116">
        <v>845524.90999999992</v>
      </c>
      <c r="H28" s="116">
        <v>496966.16000000003</v>
      </c>
      <c r="I28" s="116">
        <v>932377.90550268791</v>
      </c>
      <c r="J28" s="116">
        <v>931455.19090156921</v>
      </c>
      <c r="K28" s="3"/>
    </row>
    <row r="29" spans="2:11" ht="14.25" customHeight="1" x14ac:dyDescent="0.25">
      <c r="B29" s="2" t="s">
        <v>24</v>
      </c>
      <c r="C29" s="2" t="s">
        <v>16</v>
      </c>
      <c r="D29" s="2" t="s">
        <v>165</v>
      </c>
      <c r="E29" s="3" t="s">
        <v>166</v>
      </c>
      <c r="F29" s="116">
        <v>960754.21000000008</v>
      </c>
      <c r="G29" s="116">
        <v>3947845.13</v>
      </c>
      <c r="H29" s="116">
        <v>790311.17999999993</v>
      </c>
      <c r="I29" s="116">
        <v>1534596.9649903688</v>
      </c>
      <c r="J29" s="116">
        <v>5075950.6017225506</v>
      </c>
      <c r="K29" s="3"/>
    </row>
    <row r="30" spans="2:11" ht="14.25" customHeight="1" x14ac:dyDescent="0.25">
      <c r="B30" s="2" t="s">
        <v>24</v>
      </c>
      <c r="C30" s="2" t="s">
        <v>16</v>
      </c>
      <c r="D30" s="2" t="s">
        <v>167</v>
      </c>
      <c r="E30" s="3" t="s">
        <v>168</v>
      </c>
      <c r="F30" s="116">
        <v>240182.76</v>
      </c>
      <c r="G30" s="116">
        <v>275587.48</v>
      </c>
      <c r="H30" s="116">
        <v>67630.44</v>
      </c>
      <c r="I30" s="116">
        <v>208710.37347861798</v>
      </c>
      <c r="J30" s="116">
        <v>290564.39809135348</v>
      </c>
      <c r="K30" s="3"/>
    </row>
    <row r="31" spans="2:11" ht="14.25" customHeight="1" x14ac:dyDescent="0.25">
      <c r="B31" s="2" t="s">
        <v>24</v>
      </c>
      <c r="C31" s="2" t="s">
        <v>16</v>
      </c>
      <c r="D31" s="2" t="s">
        <v>169</v>
      </c>
      <c r="E31" s="3" t="s">
        <v>170</v>
      </c>
      <c r="F31" s="116">
        <v>330669.89</v>
      </c>
      <c r="G31" s="116">
        <v>363022.29000000004</v>
      </c>
      <c r="H31" s="116">
        <v>172566.69</v>
      </c>
      <c r="I31" s="116">
        <v>308810.70855756436</v>
      </c>
      <c r="J31" s="116">
        <v>327005.26767040545</v>
      </c>
      <c r="K31" s="3"/>
    </row>
    <row r="32" spans="2:11" ht="14.25" customHeight="1" thickBot="1" x14ac:dyDescent="0.3">
      <c r="B32" s="2" t="s">
        <v>24</v>
      </c>
      <c r="C32" s="2" t="s">
        <v>16</v>
      </c>
      <c r="D32" s="2" t="s">
        <v>171</v>
      </c>
      <c r="E32" s="3" t="s">
        <v>172</v>
      </c>
      <c r="F32" s="116">
        <v>1357997.56</v>
      </c>
      <c r="G32" s="116">
        <v>369369.75</v>
      </c>
      <c r="H32" s="116">
        <v>171624.98</v>
      </c>
      <c r="I32" s="116">
        <v>335509.73921139142</v>
      </c>
      <c r="J32" s="116">
        <v>250977.01307731174</v>
      </c>
      <c r="K32" s="3"/>
    </row>
    <row r="33" spans="2:11" ht="14.25" hidden="1" customHeight="1" thickBot="1" x14ac:dyDescent="0.3">
      <c r="B33" s="2"/>
      <c r="C33" s="15"/>
      <c r="D33" s="2"/>
      <c r="E33" s="16"/>
      <c r="F33" s="116"/>
      <c r="G33" s="116"/>
      <c r="H33" s="136"/>
      <c r="I33" s="136"/>
      <c r="J33" s="136"/>
      <c r="K33" s="3"/>
    </row>
    <row r="34" spans="2:11" ht="14.25" customHeight="1" thickBot="1" x14ac:dyDescent="0.3">
      <c r="B34" s="2"/>
      <c r="C34" s="2"/>
      <c r="D34" s="2"/>
      <c r="E34" s="16" t="s">
        <v>29</v>
      </c>
      <c r="F34" s="137">
        <f>SUM(F22:F33)</f>
        <v>11274824.98</v>
      </c>
      <c r="G34" s="137">
        <f>SUM(G22:G33)</f>
        <v>13171839.690000001</v>
      </c>
      <c r="H34" s="137">
        <f>SUM(H22:H33)</f>
        <v>5630276.120000001</v>
      </c>
      <c r="I34" s="137">
        <f>SUM(I22:I33)</f>
        <v>11934510.474030493</v>
      </c>
      <c r="J34" s="137">
        <f>SUM(J22:J33)</f>
        <v>14502651.805630146</v>
      </c>
      <c r="K34" s="3"/>
    </row>
    <row r="35" spans="2:11" ht="14.25" customHeight="1" x14ac:dyDescent="0.25">
      <c r="B35" s="2"/>
      <c r="C35" s="2"/>
      <c r="D35" s="2"/>
      <c r="E35" s="3"/>
      <c r="F35" s="116"/>
      <c r="G35" s="116"/>
      <c r="H35" s="116"/>
      <c r="I35" s="116"/>
      <c r="J35" s="116"/>
      <c r="K35" s="3"/>
    </row>
    <row r="36" spans="2:11" ht="14.25" customHeight="1" x14ac:dyDescent="0.25">
      <c r="B36" s="2"/>
      <c r="C36" s="2"/>
      <c r="D36" s="2"/>
      <c r="E36" s="16" t="s">
        <v>30</v>
      </c>
      <c r="F36" s="116"/>
      <c r="G36" s="116"/>
      <c r="H36" s="116"/>
      <c r="I36" s="116"/>
      <c r="J36" s="116"/>
      <c r="K36" s="3"/>
    </row>
    <row r="37" spans="2:11" ht="14.25" customHeight="1" x14ac:dyDescent="0.25">
      <c r="B37" s="2" t="s">
        <v>124</v>
      </c>
      <c r="C37" s="2" t="s">
        <v>16</v>
      </c>
      <c r="D37" s="2" t="s">
        <v>153</v>
      </c>
      <c r="E37" s="3" t="s">
        <v>154</v>
      </c>
      <c r="F37" s="116">
        <v>-100765.68999999997</v>
      </c>
      <c r="G37" s="116">
        <v>-306762.88999999972</v>
      </c>
      <c r="H37" s="116">
        <v>-237913.35</v>
      </c>
      <c r="I37" s="116">
        <v>-145383.29172226699</v>
      </c>
      <c r="J37" s="116">
        <v>34984.736057522023</v>
      </c>
      <c r="K37" s="3"/>
    </row>
    <row r="38" spans="2:11" ht="14.25" customHeight="1" x14ac:dyDescent="0.25">
      <c r="B38" s="2" t="s">
        <v>124</v>
      </c>
      <c r="C38" s="2" t="s">
        <v>16</v>
      </c>
      <c r="D38" s="2" t="s">
        <v>155</v>
      </c>
      <c r="E38" s="3" t="s">
        <v>156</v>
      </c>
      <c r="F38" s="116">
        <v>409135.62999999995</v>
      </c>
      <c r="G38" s="116">
        <v>-289250.77</v>
      </c>
      <c r="H38" s="116">
        <v>-446575.25999999989</v>
      </c>
      <c r="I38" s="116">
        <v>38078.902971932606</v>
      </c>
      <c r="J38" s="116">
        <v>-294743.78751174768</v>
      </c>
      <c r="K38" s="3" t="s">
        <v>237</v>
      </c>
    </row>
    <row r="39" spans="2:11" ht="14.25" customHeight="1" x14ac:dyDescent="0.25">
      <c r="B39" s="2" t="s">
        <v>124</v>
      </c>
      <c r="C39" s="2" t="s">
        <v>16</v>
      </c>
      <c r="D39" s="2" t="s">
        <v>157</v>
      </c>
      <c r="E39" s="3" t="s">
        <v>158</v>
      </c>
      <c r="F39" s="116">
        <v>535123.91999999993</v>
      </c>
      <c r="G39" s="116">
        <v>404171.06999999983</v>
      </c>
      <c r="H39" s="116">
        <v>396958.93000000005</v>
      </c>
      <c r="I39" s="116">
        <v>209193.68494441517</v>
      </c>
      <c r="J39" s="116">
        <v>24939.353136384336</v>
      </c>
      <c r="K39" s="3"/>
    </row>
    <row r="40" spans="2:11" ht="14.25" hidden="1" customHeight="1" x14ac:dyDescent="0.25">
      <c r="B40" s="2" t="s">
        <v>124</v>
      </c>
      <c r="C40" s="2" t="s">
        <v>16</v>
      </c>
      <c r="D40" s="2" t="s">
        <v>159</v>
      </c>
      <c r="E40" s="3" t="s">
        <v>160</v>
      </c>
      <c r="F40" s="116">
        <v>-1.6342482922482299E-13</v>
      </c>
      <c r="G40" s="116">
        <v>0</v>
      </c>
      <c r="H40" s="116">
        <v>0</v>
      </c>
      <c r="I40" s="116">
        <v>0</v>
      </c>
      <c r="J40" s="116">
        <v>0</v>
      </c>
      <c r="K40" s="3"/>
    </row>
    <row r="41" spans="2:11" ht="14.25" customHeight="1" x14ac:dyDescent="0.25">
      <c r="B41" s="2" t="s">
        <v>124</v>
      </c>
      <c r="C41" s="2" t="s">
        <v>16</v>
      </c>
      <c r="D41" s="2" t="s">
        <v>161</v>
      </c>
      <c r="E41" s="3" t="s">
        <v>162</v>
      </c>
      <c r="F41" s="116">
        <v>-55034.219999999914</v>
      </c>
      <c r="G41" s="116">
        <v>-128776.90999999996</v>
      </c>
      <c r="H41" s="116">
        <v>-5673.9599999999627</v>
      </c>
      <c r="I41" s="116">
        <v>107229.92151605993</v>
      </c>
      <c r="J41" s="116">
        <v>32550.364150886599</v>
      </c>
      <c r="K41" s="3"/>
    </row>
    <row r="42" spans="2:11" ht="14.25" customHeight="1" x14ac:dyDescent="0.25">
      <c r="B42" s="2" t="s">
        <v>124</v>
      </c>
      <c r="C42" s="2" t="s">
        <v>16</v>
      </c>
      <c r="D42" s="2" t="s">
        <v>163</v>
      </c>
      <c r="E42" s="3" t="s">
        <v>164</v>
      </c>
      <c r="F42" s="116">
        <v>6653.4300000000221</v>
      </c>
      <c r="G42" s="116">
        <v>-10522.96</v>
      </c>
      <c r="H42" s="116">
        <v>12907.76999999999</v>
      </c>
      <c r="I42" s="116">
        <v>46268.224497312287</v>
      </c>
      <c r="J42" s="116">
        <v>10324.649098430942</v>
      </c>
      <c r="K42" s="3"/>
    </row>
    <row r="43" spans="2:11" ht="14.25" customHeight="1" x14ac:dyDescent="0.25">
      <c r="B43" s="2" t="s">
        <v>124</v>
      </c>
      <c r="C43" s="2" t="s">
        <v>16</v>
      </c>
      <c r="D43" s="2" t="s">
        <v>165</v>
      </c>
      <c r="E43" s="3" t="s">
        <v>166</v>
      </c>
      <c r="F43" s="116">
        <v>-107114.49000000003</v>
      </c>
      <c r="G43" s="116">
        <v>1000927.4799999997</v>
      </c>
      <c r="H43" s="116">
        <v>-247298.87000000002</v>
      </c>
      <c r="I43" s="116">
        <v>-420480.96499036858</v>
      </c>
      <c r="J43" s="116">
        <v>136584.39827745076</v>
      </c>
      <c r="K43" s="3"/>
    </row>
    <row r="44" spans="2:11" ht="14.25" customHeight="1" x14ac:dyDescent="0.25">
      <c r="B44" s="2" t="s">
        <v>124</v>
      </c>
      <c r="C44" s="2" t="s">
        <v>16</v>
      </c>
      <c r="D44" s="2" t="s">
        <v>167</v>
      </c>
      <c r="E44" s="3" t="s">
        <v>168</v>
      </c>
      <c r="F44" s="116">
        <v>33547.25</v>
      </c>
      <c r="G44" s="116">
        <v>560.78999999998268</v>
      </c>
      <c r="H44" s="116">
        <v>87023.989999999991</v>
      </c>
      <c r="I44" s="116">
        <v>110639.62652138161</v>
      </c>
      <c r="J44" s="116">
        <v>16086.601908646135</v>
      </c>
      <c r="K44" s="3"/>
    </row>
    <row r="45" spans="2:11" ht="14.25" customHeight="1" x14ac:dyDescent="0.25">
      <c r="B45" s="2" t="s">
        <v>124</v>
      </c>
      <c r="C45" s="2" t="s">
        <v>16</v>
      </c>
      <c r="D45" s="2" t="s">
        <v>169</v>
      </c>
      <c r="E45" s="3" t="s">
        <v>170</v>
      </c>
      <c r="F45" s="116">
        <v>74045.510000000038</v>
      </c>
      <c r="G45" s="116">
        <v>19223.009999999984</v>
      </c>
      <c r="H45" s="116">
        <v>-37786.53</v>
      </c>
      <c r="I45" s="116">
        <v>32849.29144243562</v>
      </c>
      <c r="J45" s="116">
        <v>2649.7323295949809</v>
      </c>
      <c r="K45" s="3"/>
    </row>
    <row r="46" spans="2:11" ht="14.25" customHeight="1" thickBot="1" x14ac:dyDescent="0.3">
      <c r="B46" s="2" t="s">
        <v>124</v>
      </c>
      <c r="C46" s="2" t="s">
        <v>16</v>
      </c>
      <c r="D46" s="2" t="s">
        <v>171</v>
      </c>
      <c r="E46" s="3" t="s">
        <v>172</v>
      </c>
      <c r="F46" s="116">
        <v>-183655.97999999989</v>
      </c>
      <c r="G46" s="116">
        <v>-1856.7299999999923</v>
      </c>
      <c r="H46" s="116">
        <v>-36527.159999999996</v>
      </c>
      <c r="I46" s="116">
        <v>-25331.739211391461</v>
      </c>
      <c r="J46" s="116">
        <v>422.9869226882729</v>
      </c>
      <c r="K46" s="3"/>
    </row>
    <row r="47" spans="2:11" ht="14.25" hidden="1" customHeight="1" thickBot="1" x14ac:dyDescent="0.3">
      <c r="B47" s="2"/>
      <c r="C47" s="15"/>
      <c r="D47" s="2"/>
      <c r="E47" s="16"/>
      <c r="F47" s="116"/>
      <c r="G47" s="116"/>
      <c r="H47" s="136"/>
      <c r="I47" s="136"/>
      <c r="J47" s="136"/>
      <c r="K47" s="3"/>
    </row>
    <row r="48" spans="2:11" ht="14.25" customHeight="1" thickBot="1" x14ac:dyDescent="0.3">
      <c r="B48" s="2"/>
      <c r="C48" s="2"/>
      <c r="D48" s="2"/>
      <c r="E48" s="16" t="s">
        <v>30</v>
      </c>
      <c r="F48" s="137">
        <f>SUM(F36:F47)</f>
        <v>611935.3600000001</v>
      </c>
      <c r="G48" s="137">
        <f>SUM(G36:G47)</f>
        <v>687712.09</v>
      </c>
      <c r="H48" s="137">
        <f>SUM(H36:H47)</f>
        <v>-514884.43999999977</v>
      </c>
      <c r="I48" s="137">
        <f>SUM(I36:I47)</f>
        <v>-46936.344030489796</v>
      </c>
      <c r="J48" s="137">
        <f>SUM(J36:J47)</f>
        <v>-36200.965630143655</v>
      </c>
      <c r="K48" s="3"/>
    </row>
  </sheetData>
  <pageMargins left="1" right="1" top="1" bottom="1" header="0.5" footer="0.5"/>
  <pageSetup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1338-BC36-436C-BD7F-E417CB934BF1}">
  <sheetPr>
    <tabColor rgb="FFFFC000"/>
  </sheetPr>
  <dimension ref="A1:J80"/>
  <sheetViews>
    <sheetView showGridLines="0" zoomScaleNormal="100" workbookViewId="0">
      <pane xSplit="5" ySplit="7" topLeftCell="F8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F8" sqref="F8"/>
    </sheetView>
  </sheetViews>
  <sheetFormatPr defaultColWidth="10" defaultRowHeight="14.25" customHeight="1" x14ac:dyDescent="0.25"/>
  <cols>
    <col min="1" max="1" width="7.109375" style="17" customWidth="1"/>
    <col min="2" max="2" width="45.5546875" style="17" hidden="1" customWidth="1"/>
    <col min="3" max="3" width="28.5546875" style="17" hidden="1" customWidth="1"/>
    <col min="4" max="4" width="30.109375" style="17" hidden="1" customWidth="1"/>
    <col min="5" max="5" width="36.44140625" style="17" customWidth="1"/>
    <col min="6" max="7" width="14.33203125" style="17" customWidth="1"/>
    <col min="8" max="8" width="14.33203125" style="17" hidden="1" customWidth="1"/>
    <col min="9" max="11" width="14.33203125" style="17" customWidth="1"/>
    <col min="12" max="16384" width="10" style="17"/>
  </cols>
  <sheetData>
    <row r="1" spans="1:10" ht="14.25" customHeight="1" x14ac:dyDescent="0.25">
      <c r="A1" s="3"/>
      <c r="B1" s="2"/>
      <c r="C1" s="2"/>
      <c r="D1" s="2"/>
      <c r="E1" s="3"/>
      <c r="F1" s="3"/>
      <c r="G1" s="3"/>
      <c r="H1" s="46"/>
      <c r="I1" s="46"/>
      <c r="J1" s="46"/>
    </row>
    <row r="2" spans="1:10" ht="19.5" customHeight="1" x14ac:dyDescent="0.25">
      <c r="A2" s="3"/>
      <c r="B2" s="2"/>
      <c r="C2" s="2"/>
      <c r="D2" s="2"/>
      <c r="E2" s="41" t="s">
        <v>0</v>
      </c>
      <c r="F2" s="31"/>
      <c r="G2" s="31"/>
      <c r="H2" s="73"/>
      <c r="I2" s="73"/>
      <c r="J2" s="73"/>
    </row>
    <row r="3" spans="1:10" ht="19.5" customHeight="1" x14ac:dyDescent="0.25">
      <c r="A3" s="3"/>
      <c r="B3" s="2"/>
      <c r="C3" s="2"/>
      <c r="D3" s="2"/>
      <c r="E3" s="41" t="s">
        <v>173</v>
      </c>
      <c r="F3" s="31"/>
      <c r="G3" s="31"/>
      <c r="H3" s="73"/>
      <c r="I3" s="73"/>
      <c r="J3" s="73"/>
    </row>
    <row r="4" spans="1:10" ht="21.75" customHeight="1" x14ac:dyDescent="0.25">
      <c r="A4" s="3"/>
      <c r="B4" s="9"/>
      <c r="C4" s="9"/>
      <c r="D4" s="2"/>
      <c r="E4" s="138" t="s">
        <v>246</v>
      </c>
      <c r="F4" s="77" t="str">
        <f>F5&amp;" "&amp;F6</f>
        <v>2023 Actual</v>
      </c>
      <c r="G4" s="77" t="str">
        <f>G5&amp;" "&amp;G6</f>
        <v>2024 Actual</v>
      </c>
      <c r="H4" s="77" t="str">
        <f>H5&amp;" "&amp;H6</f>
        <v>March 2025 Actual</v>
      </c>
      <c r="I4" s="77" t="str">
        <f>I5&amp;" "&amp;I6</f>
        <v>2025 Budget</v>
      </c>
      <c r="J4" s="77" t="str">
        <f>J5&amp;" "&amp;J6</f>
        <v>2026 Budget</v>
      </c>
    </row>
    <row r="5" spans="1:10" ht="14.25" hidden="1" customHeight="1" x14ac:dyDescent="0.25">
      <c r="A5" s="3"/>
      <c r="B5" s="9"/>
      <c r="C5" s="9"/>
      <c r="D5" s="2"/>
      <c r="E5" s="2"/>
      <c r="F5" s="74" t="s">
        <v>2</v>
      </c>
      <c r="G5" s="74" t="s">
        <v>3</v>
      </c>
      <c r="H5" s="74" t="s">
        <v>4</v>
      </c>
      <c r="I5" s="74" t="s">
        <v>5</v>
      </c>
      <c r="J5" s="74" t="s">
        <v>6</v>
      </c>
    </row>
    <row r="6" spans="1:10" ht="14.25" hidden="1" customHeight="1" x14ac:dyDescent="0.25">
      <c r="A6" s="3"/>
      <c r="B6" s="12"/>
      <c r="C6" s="12"/>
      <c r="D6" s="2"/>
      <c r="E6" s="2"/>
      <c r="F6" s="74" t="s">
        <v>7</v>
      </c>
      <c r="G6" s="74" t="s">
        <v>7</v>
      </c>
      <c r="H6" s="74" t="s">
        <v>7</v>
      </c>
      <c r="I6" s="74" t="s">
        <v>8</v>
      </c>
      <c r="J6" s="74" t="s">
        <v>8</v>
      </c>
    </row>
    <row r="7" spans="1:10" ht="14.25" hidden="1" customHeight="1" x14ac:dyDescent="0.25">
      <c r="A7" s="3"/>
      <c r="B7" s="9"/>
      <c r="C7" s="9"/>
      <c r="D7" s="2"/>
      <c r="E7" s="1"/>
      <c r="F7" s="1"/>
      <c r="G7" s="1"/>
      <c r="H7" s="75"/>
      <c r="I7" s="75"/>
      <c r="J7" s="75"/>
    </row>
    <row r="8" spans="1:10" ht="15.75" customHeight="1" x14ac:dyDescent="0.25">
      <c r="A8" s="3"/>
      <c r="B8" s="2"/>
      <c r="C8" s="15"/>
      <c r="D8" s="2"/>
      <c r="E8" s="16" t="s">
        <v>9</v>
      </c>
      <c r="F8" s="3"/>
      <c r="G8" s="3"/>
      <c r="H8" s="76"/>
      <c r="I8" s="76"/>
      <c r="J8" s="76"/>
    </row>
    <row r="9" spans="1:10" ht="14.25" customHeight="1" x14ac:dyDescent="0.25">
      <c r="B9" s="2" t="s">
        <v>10</v>
      </c>
      <c r="C9" s="2" t="s">
        <v>18</v>
      </c>
      <c r="D9" s="2" t="s">
        <v>174</v>
      </c>
      <c r="E9" s="3" t="s">
        <v>236</v>
      </c>
      <c r="F9" s="116">
        <v>217821.96</v>
      </c>
      <c r="G9" s="116">
        <v>241383.38999999998</v>
      </c>
      <c r="H9" s="116">
        <v>114014.44</v>
      </c>
      <c r="I9" s="116">
        <v>255000.00000000041</v>
      </c>
      <c r="J9" s="116">
        <v>329000.00000000041</v>
      </c>
    </row>
    <row r="10" spans="1:10" ht="14.25" customHeight="1" x14ac:dyDescent="0.25">
      <c r="A10" s="3"/>
      <c r="B10" s="2" t="s">
        <v>10</v>
      </c>
      <c r="C10" s="2" t="s">
        <v>18</v>
      </c>
      <c r="D10" s="2" t="s">
        <v>175</v>
      </c>
      <c r="E10" s="3" t="s">
        <v>176</v>
      </c>
      <c r="F10" s="116">
        <v>28392.070000000003</v>
      </c>
      <c r="G10" s="116">
        <v>12869.320000000002</v>
      </c>
      <c r="H10" s="116">
        <v>6119.1</v>
      </c>
      <c r="I10" s="116">
        <v>20250.000000000036</v>
      </c>
      <c r="J10" s="116">
        <v>18499.999999999993</v>
      </c>
    </row>
    <row r="11" spans="1:10" ht="14.25" hidden="1" customHeight="1" x14ac:dyDescent="0.25">
      <c r="A11" s="3"/>
      <c r="B11" s="2" t="s">
        <v>10</v>
      </c>
      <c r="C11" s="2" t="s">
        <v>18</v>
      </c>
      <c r="D11" s="2" t="s">
        <v>177</v>
      </c>
      <c r="E11" s="3" t="s">
        <v>178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</row>
    <row r="12" spans="1:10" ht="14.25" customHeight="1" x14ac:dyDescent="0.25">
      <c r="A12" s="3"/>
      <c r="B12" s="2" t="s">
        <v>10</v>
      </c>
      <c r="C12" s="2" t="s">
        <v>18</v>
      </c>
      <c r="D12" s="2" t="s">
        <v>179</v>
      </c>
      <c r="E12" s="3" t="s">
        <v>180</v>
      </c>
      <c r="F12" s="116">
        <v>5263.82</v>
      </c>
      <c r="G12" s="116">
        <v>5035.1400000000003</v>
      </c>
      <c r="H12" s="116">
        <v>2446.4499999999998</v>
      </c>
      <c r="I12" s="116">
        <v>8199.9999999999964</v>
      </c>
      <c r="J12" s="116">
        <v>4899.9999999999955</v>
      </c>
    </row>
    <row r="13" spans="1:10" ht="14.25" customHeight="1" x14ac:dyDescent="0.25">
      <c r="A13" s="3"/>
      <c r="B13" s="2" t="s">
        <v>10</v>
      </c>
      <c r="C13" s="2" t="s">
        <v>18</v>
      </c>
      <c r="D13" s="2" t="s">
        <v>181</v>
      </c>
      <c r="E13" s="3" t="s">
        <v>182</v>
      </c>
      <c r="F13" s="116">
        <v>7682.98</v>
      </c>
      <c r="G13" s="116">
        <v>19839.349999999999</v>
      </c>
      <c r="H13" s="116">
        <v>6191.99</v>
      </c>
      <c r="I13" s="116">
        <v>8275.0000000000036</v>
      </c>
      <c r="J13" s="116">
        <v>13549.999999999996</v>
      </c>
    </row>
    <row r="14" spans="1:10" ht="14.25" customHeight="1" x14ac:dyDescent="0.25">
      <c r="A14" s="3"/>
      <c r="B14" s="2" t="s">
        <v>10</v>
      </c>
      <c r="C14" s="2" t="s">
        <v>18</v>
      </c>
      <c r="D14" s="2" t="s">
        <v>183</v>
      </c>
      <c r="E14" s="3" t="s">
        <v>184</v>
      </c>
      <c r="F14" s="116">
        <v>13500.32</v>
      </c>
      <c r="G14" s="116">
        <v>16225.380000000001</v>
      </c>
      <c r="H14" s="116">
        <v>4984.6100000000006</v>
      </c>
      <c r="I14" s="116">
        <v>9999.9999999999964</v>
      </c>
      <c r="J14" s="116">
        <v>14000.000000000004</v>
      </c>
    </row>
    <row r="15" spans="1:10" ht="14.25" customHeight="1" x14ac:dyDescent="0.25">
      <c r="A15" s="3"/>
      <c r="B15" s="2" t="s">
        <v>10</v>
      </c>
      <c r="C15" s="2" t="s">
        <v>18</v>
      </c>
      <c r="D15" s="2" t="s">
        <v>185</v>
      </c>
      <c r="E15" s="3" t="s">
        <v>263</v>
      </c>
      <c r="F15" s="116">
        <v>22429.14</v>
      </c>
      <c r="G15" s="116">
        <v>34349.130000000005</v>
      </c>
      <c r="H15" s="116">
        <v>23649.84</v>
      </c>
      <c r="I15" s="116">
        <v>27599.999999999964</v>
      </c>
      <c r="J15" s="116">
        <v>30500</v>
      </c>
    </row>
    <row r="16" spans="1:10" ht="14.25" customHeight="1" x14ac:dyDescent="0.25">
      <c r="A16" s="3"/>
      <c r="B16" s="2" t="s">
        <v>10</v>
      </c>
      <c r="C16" s="2" t="s">
        <v>18</v>
      </c>
      <c r="D16" s="2" t="s">
        <v>186</v>
      </c>
      <c r="E16" s="3" t="s">
        <v>187</v>
      </c>
      <c r="F16" s="116">
        <v>21447.919999999998</v>
      </c>
      <c r="G16" s="116">
        <v>25154.77</v>
      </c>
      <c r="H16" s="116">
        <v>13171.180000000002</v>
      </c>
      <c r="I16" s="116">
        <v>21000.00000000004</v>
      </c>
      <c r="J16" s="116">
        <v>23000.00000000004</v>
      </c>
    </row>
    <row r="17" spans="1:10" ht="14.25" customHeight="1" x14ac:dyDescent="0.25">
      <c r="A17" s="3"/>
      <c r="B17" s="2" t="s">
        <v>10</v>
      </c>
      <c r="C17" s="2" t="s">
        <v>18</v>
      </c>
      <c r="D17" s="2" t="s">
        <v>188</v>
      </c>
      <c r="E17" s="3" t="s">
        <v>189</v>
      </c>
      <c r="F17" s="116">
        <v>12027.4</v>
      </c>
      <c r="G17" s="116">
        <v>13145.28</v>
      </c>
      <c r="H17" s="116">
        <v>5433.9699999999993</v>
      </c>
      <c r="I17" s="116">
        <v>11549.999999999996</v>
      </c>
      <c r="J17" s="116">
        <v>11499.999999999996</v>
      </c>
    </row>
    <row r="18" spans="1:10" ht="14.25" customHeight="1" x14ac:dyDescent="0.25">
      <c r="A18" s="3"/>
      <c r="B18" s="2" t="s">
        <v>10</v>
      </c>
      <c r="C18" s="2" t="s">
        <v>18</v>
      </c>
      <c r="D18" s="2" t="s">
        <v>190</v>
      </c>
      <c r="E18" s="3" t="s">
        <v>191</v>
      </c>
      <c r="F18" s="116">
        <v>8510.51</v>
      </c>
      <c r="G18" s="116">
        <v>7511.09</v>
      </c>
      <c r="H18" s="116">
        <v>3176.68</v>
      </c>
      <c r="I18" s="116">
        <v>7500</v>
      </c>
      <c r="J18" s="116">
        <v>6999.9999999999964</v>
      </c>
    </row>
    <row r="19" spans="1:10" ht="14.25" customHeight="1" x14ac:dyDescent="0.25">
      <c r="A19" s="3"/>
      <c r="B19" s="2" t="s">
        <v>10</v>
      </c>
      <c r="C19" s="2" t="s">
        <v>18</v>
      </c>
      <c r="D19" s="2" t="s">
        <v>192</v>
      </c>
      <c r="E19" s="3" t="s">
        <v>193</v>
      </c>
      <c r="F19" s="116">
        <v>10593.21</v>
      </c>
      <c r="G19" s="116">
        <v>9662.119999999999</v>
      </c>
      <c r="H19" s="116">
        <v>4224.5099999999993</v>
      </c>
      <c r="I19" s="116">
        <v>10200.000000000005</v>
      </c>
      <c r="J19" s="116">
        <v>9600</v>
      </c>
    </row>
    <row r="20" spans="1:10" ht="14.25" customHeight="1" x14ac:dyDescent="0.25">
      <c r="A20" s="3"/>
      <c r="B20" s="2" t="s">
        <v>10</v>
      </c>
      <c r="C20" s="2" t="s">
        <v>18</v>
      </c>
      <c r="D20" s="2" t="s">
        <v>194</v>
      </c>
      <c r="E20" s="3" t="s">
        <v>195</v>
      </c>
      <c r="F20" s="116">
        <v>22588.46</v>
      </c>
      <c r="G20" s="116">
        <v>21681.759999999998</v>
      </c>
      <c r="H20" s="116">
        <v>11993.689999999999</v>
      </c>
      <c r="I20" s="116">
        <v>24999.99999999996</v>
      </c>
      <c r="J20" s="116">
        <v>21000</v>
      </c>
    </row>
    <row r="21" spans="1:10" ht="14.25" customHeight="1" x14ac:dyDescent="0.25">
      <c r="A21" s="3"/>
      <c r="B21" s="2" t="s">
        <v>10</v>
      </c>
      <c r="C21" s="2" t="s">
        <v>18</v>
      </c>
      <c r="D21" s="2" t="s">
        <v>196</v>
      </c>
      <c r="E21" s="3" t="s">
        <v>197</v>
      </c>
      <c r="F21" s="116">
        <v>9371.66</v>
      </c>
      <c r="G21" s="116">
        <v>9305.380000000001</v>
      </c>
      <c r="H21" s="116">
        <v>5317.6399999999994</v>
      </c>
      <c r="I21" s="116">
        <v>33500</v>
      </c>
      <c r="J21" s="116">
        <v>9000</v>
      </c>
    </row>
    <row r="22" spans="1:10" ht="14.25" customHeight="1" x14ac:dyDescent="0.25">
      <c r="A22" s="3"/>
      <c r="B22" s="2" t="s">
        <v>10</v>
      </c>
      <c r="C22" s="2" t="s">
        <v>18</v>
      </c>
      <c r="D22" s="2" t="s">
        <v>198</v>
      </c>
      <c r="E22" s="3" t="s">
        <v>199</v>
      </c>
      <c r="F22" s="116">
        <v>4734.49</v>
      </c>
      <c r="G22" s="116">
        <v>5691.6500000000015</v>
      </c>
      <c r="H22" s="116">
        <v>3510.2</v>
      </c>
      <c r="I22" s="116">
        <v>4700.0000000000045</v>
      </c>
      <c r="J22" s="116">
        <v>4700.0000000000045</v>
      </c>
    </row>
    <row r="23" spans="1:10" ht="14.25" customHeight="1" x14ac:dyDescent="0.25">
      <c r="A23" s="3"/>
      <c r="B23" s="2" t="s">
        <v>10</v>
      </c>
      <c r="C23" s="2" t="s">
        <v>18</v>
      </c>
      <c r="D23" s="2" t="s">
        <v>200</v>
      </c>
      <c r="E23" s="3" t="s">
        <v>201</v>
      </c>
      <c r="F23" s="116">
        <v>4997.8499999999995</v>
      </c>
      <c r="G23" s="116">
        <v>4435.1299999999992</v>
      </c>
      <c r="H23" s="116">
        <v>1950.2800000000002</v>
      </c>
      <c r="I23" s="116">
        <v>5400</v>
      </c>
      <c r="J23" s="116">
        <v>4499.9999999999964</v>
      </c>
    </row>
    <row r="24" spans="1:10" ht="14.25" customHeight="1" x14ac:dyDescent="0.25">
      <c r="A24" s="3"/>
      <c r="B24" s="2" t="s">
        <v>10</v>
      </c>
      <c r="C24" s="2" t="s">
        <v>18</v>
      </c>
      <c r="D24" s="2" t="s">
        <v>202</v>
      </c>
      <c r="E24" s="3" t="s">
        <v>203</v>
      </c>
      <c r="F24" s="116">
        <v>17888.900000000001</v>
      </c>
      <c r="G24" s="116">
        <v>26557.31</v>
      </c>
      <c r="H24" s="116">
        <v>11093.109999999999</v>
      </c>
      <c r="I24" s="116">
        <v>16249.999999999962</v>
      </c>
      <c r="J24" s="116">
        <v>17099.99999999996</v>
      </c>
    </row>
    <row r="25" spans="1:10" ht="14.25" customHeight="1" x14ac:dyDescent="0.25">
      <c r="A25" s="3"/>
      <c r="B25" s="2" t="s">
        <v>10</v>
      </c>
      <c r="C25" s="2" t="s">
        <v>18</v>
      </c>
      <c r="D25" s="2" t="s">
        <v>204</v>
      </c>
      <c r="E25" s="3" t="s">
        <v>205</v>
      </c>
      <c r="F25" s="116">
        <v>46110.74</v>
      </c>
      <c r="G25" s="116">
        <v>55260.409999999989</v>
      </c>
      <c r="H25" s="116">
        <v>30590.22</v>
      </c>
      <c r="I25" s="116">
        <v>43999.999999999964</v>
      </c>
      <c r="J25" s="116">
        <v>43699.999999999927</v>
      </c>
    </row>
    <row r="26" spans="1:10" ht="14.25" customHeight="1" x14ac:dyDescent="0.25">
      <c r="A26" s="3"/>
      <c r="B26" s="2" t="s">
        <v>10</v>
      </c>
      <c r="C26" s="2" t="s">
        <v>18</v>
      </c>
      <c r="D26" s="2" t="s">
        <v>206</v>
      </c>
      <c r="E26" s="3" t="s">
        <v>207</v>
      </c>
      <c r="F26" s="116">
        <v>7457.68</v>
      </c>
      <c r="G26" s="116">
        <v>7081.13</v>
      </c>
      <c r="H26" s="116">
        <v>3499.77</v>
      </c>
      <c r="I26" s="116">
        <v>6499.9999999999955</v>
      </c>
      <c r="J26" s="116">
        <v>6500.0000000000036</v>
      </c>
    </row>
    <row r="27" spans="1:10" ht="14.25" customHeight="1" x14ac:dyDescent="0.25">
      <c r="A27" s="3"/>
      <c r="B27" s="2" t="s">
        <v>10</v>
      </c>
      <c r="C27" s="2" t="s">
        <v>18</v>
      </c>
      <c r="D27" s="2" t="s">
        <v>208</v>
      </c>
      <c r="E27" s="3" t="s">
        <v>209</v>
      </c>
      <c r="F27" s="116">
        <v>12904.189999999997</v>
      </c>
      <c r="G27" s="116">
        <v>12779.130000000003</v>
      </c>
      <c r="H27" s="116">
        <v>7231.98</v>
      </c>
      <c r="I27" s="116">
        <v>13065.000000000038</v>
      </c>
      <c r="J27" s="116">
        <v>13380.000000000042</v>
      </c>
    </row>
    <row r="28" spans="1:10" ht="14.25" customHeight="1" thickBot="1" x14ac:dyDescent="0.3">
      <c r="A28" s="3"/>
      <c r="B28" s="2" t="s">
        <v>10</v>
      </c>
      <c r="C28" s="2" t="s">
        <v>18</v>
      </c>
      <c r="D28" s="2" t="s">
        <v>210</v>
      </c>
      <c r="E28" s="3" t="s">
        <v>211</v>
      </c>
      <c r="F28" s="116">
        <v>6645.35</v>
      </c>
      <c r="G28" s="116">
        <v>7617.76</v>
      </c>
      <c r="H28" s="116">
        <v>4853.76</v>
      </c>
      <c r="I28" s="116">
        <v>5000.0000000000045</v>
      </c>
      <c r="J28" s="116">
        <v>7500</v>
      </c>
    </row>
    <row r="29" spans="1:10" ht="14.25" hidden="1" customHeight="1" thickBot="1" x14ac:dyDescent="0.3">
      <c r="A29" s="3"/>
      <c r="F29" s="125"/>
      <c r="G29" s="125"/>
      <c r="H29" s="125"/>
      <c r="I29" s="125"/>
      <c r="J29" s="125"/>
    </row>
    <row r="30" spans="1:10" ht="14.25" customHeight="1" thickBot="1" x14ac:dyDescent="0.3">
      <c r="A30" s="3"/>
      <c r="B30" s="2"/>
      <c r="C30" s="2"/>
      <c r="D30" s="2"/>
      <c r="E30" s="16" t="s">
        <v>22</v>
      </c>
      <c r="F30" s="137">
        <f>SUM(F8:F29)</f>
        <v>480368.65</v>
      </c>
      <c r="G30" s="137">
        <f>SUM(G8:G29)</f>
        <v>535584.63000000012</v>
      </c>
      <c r="H30" s="137">
        <f>SUM(H8:H29)</f>
        <v>263453.42000000004</v>
      </c>
      <c r="I30" s="137">
        <f>SUM(I8:I29)</f>
        <v>532990.00000000035</v>
      </c>
      <c r="J30" s="137">
        <f>SUM(J8:J29)</f>
        <v>588930.00000000035</v>
      </c>
    </row>
    <row r="31" spans="1:10" ht="14.25" customHeight="1" x14ac:dyDescent="0.25">
      <c r="B31" s="2"/>
      <c r="C31" s="2"/>
      <c r="D31" s="2"/>
      <c r="E31" s="3"/>
      <c r="F31" s="116"/>
      <c r="G31" s="116"/>
      <c r="H31" s="116"/>
      <c r="I31" s="116"/>
      <c r="J31" s="116"/>
    </row>
    <row r="32" spans="1:10" ht="14.25" customHeight="1" x14ac:dyDescent="0.25">
      <c r="A32" s="3"/>
      <c r="B32" s="2"/>
      <c r="C32" s="2"/>
      <c r="D32" s="2"/>
      <c r="E32" s="16" t="s">
        <v>23</v>
      </c>
      <c r="F32" s="116"/>
      <c r="G32" s="116"/>
      <c r="H32" s="116"/>
      <c r="I32" s="116"/>
      <c r="J32" s="116"/>
    </row>
    <row r="33" spans="1:10" ht="14.25" customHeight="1" x14ac:dyDescent="0.25">
      <c r="A33" s="3"/>
      <c r="B33" s="2" t="s">
        <v>24</v>
      </c>
      <c r="C33" s="2" t="s">
        <v>18</v>
      </c>
      <c r="D33" s="2" t="s">
        <v>174</v>
      </c>
      <c r="E33" s="3" t="s">
        <v>236</v>
      </c>
      <c r="F33" s="116">
        <v>116983.99000000002</v>
      </c>
      <c r="G33" s="116">
        <v>195084.53</v>
      </c>
      <c r="H33" s="116">
        <v>43312.1</v>
      </c>
      <c r="I33" s="116">
        <v>228674.51903057133</v>
      </c>
      <c r="J33" s="116">
        <v>322588.09999999986</v>
      </c>
    </row>
    <row r="34" spans="1:10" ht="14.25" customHeight="1" x14ac:dyDescent="0.25">
      <c r="A34" s="3"/>
      <c r="B34" s="2" t="s">
        <v>24</v>
      </c>
      <c r="C34" s="2" t="s">
        <v>18</v>
      </c>
      <c r="D34" s="2" t="s">
        <v>175</v>
      </c>
      <c r="E34" s="3" t="s">
        <v>176</v>
      </c>
      <c r="F34" s="116">
        <v>10179.17</v>
      </c>
      <c r="G34" s="116">
        <v>6349.6900000000005</v>
      </c>
      <c r="H34" s="116">
        <v>1066.49</v>
      </c>
      <c r="I34" s="116">
        <v>13575</v>
      </c>
      <c r="J34" s="116">
        <v>18494.199999999993</v>
      </c>
    </row>
    <row r="35" spans="1:10" ht="14.25" hidden="1" customHeight="1" x14ac:dyDescent="0.25">
      <c r="B35" s="2" t="s">
        <v>24</v>
      </c>
      <c r="C35" s="2" t="s">
        <v>18</v>
      </c>
      <c r="D35" s="2" t="s">
        <v>177</v>
      </c>
      <c r="E35" s="3" t="s">
        <v>178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</row>
    <row r="36" spans="1:10" ht="14.25" customHeight="1" x14ac:dyDescent="0.25">
      <c r="A36" s="3"/>
      <c r="B36" s="2" t="s">
        <v>24</v>
      </c>
      <c r="C36" s="2" t="s">
        <v>18</v>
      </c>
      <c r="D36" s="2" t="s">
        <v>179</v>
      </c>
      <c r="E36" s="3" t="s">
        <v>180</v>
      </c>
      <c r="F36" s="116">
        <v>1621.2900000000002</v>
      </c>
      <c r="G36" s="116">
        <v>2969.43</v>
      </c>
      <c r="H36" s="116">
        <v>1325.27</v>
      </c>
      <c r="I36" s="116">
        <v>7080.0000000000009</v>
      </c>
      <c r="J36" s="116">
        <v>4898</v>
      </c>
    </row>
    <row r="37" spans="1:10" ht="14.25" customHeight="1" x14ac:dyDescent="0.25">
      <c r="A37" s="3"/>
      <c r="B37" s="2" t="s">
        <v>24</v>
      </c>
      <c r="C37" s="2" t="s">
        <v>18</v>
      </c>
      <c r="D37" s="2" t="s">
        <v>181</v>
      </c>
      <c r="E37" s="3" t="s">
        <v>182</v>
      </c>
      <c r="F37" s="116">
        <v>6013.7600000000011</v>
      </c>
      <c r="G37" s="116">
        <v>15940.37</v>
      </c>
      <c r="H37" s="116">
        <v>951.77</v>
      </c>
      <c r="I37" s="116">
        <v>4735</v>
      </c>
      <c r="J37" s="116">
        <v>13532.000000000009</v>
      </c>
    </row>
    <row r="38" spans="1:10" ht="14.25" customHeight="1" x14ac:dyDescent="0.25">
      <c r="A38" s="3"/>
      <c r="B38" s="2" t="s">
        <v>24</v>
      </c>
      <c r="C38" s="2" t="s">
        <v>18</v>
      </c>
      <c r="D38" s="2" t="s">
        <v>183</v>
      </c>
      <c r="E38" s="3" t="s">
        <v>184</v>
      </c>
      <c r="F38" s="116">
        <v>16492.18</v>
      </c>
      <c r="G38" s="116">
        <v>29477.07</v>
      </c>
      <c r="H38" s="116">
        <v>5377.4599999999991</v>
      </c>
      <c r="I38" s="116">
        <v>14000.000000000005</v>
      </c>
      <c r="J38" s="116">
        <v>14672.999999999989</v>
      </c>
    </row>
    <row r="39" spans="1:10" ht="14.25" customHeight="1" x14ac:dyDescent="0.25">
      <c r="A39" s="3"/>
      <c r="B39" s="2" t="s">
        <v>24</v>
      </c>
      <c r="C39" s="2" t="s">
        <v>18</v>
      </c>
      <c r="D39" s="2" t="s">
        <v>185</v>
      </c>
      <c r="E39" s="3" t="str">
        <f>+E15</f>
        <v>Graphic Novels and Comics RT</v>
      </c>
      <c r="F39" s="116">
        <v>14623.429999999998</v>
      </c>
      <c r="G39" s="116">
        <v>21274.42</v>
      </c>
      <c r="H39" s="116">
        <v>1247.5</v>
      </c>
      <c r="I39" s="116">
        <v>12420.000000000011</v>
      </c>
      <c r="J39" s="116">
        <v>26184.059999999994</v>
      </c>
    </row>
    <row r="40" spans="1:10" ht="14.25" customHeight="1" x14ac:dyDescent="0.25">
      <c r="A40" s="3"/>
      <c r="B40" s="2" t="s">
        <v>24</v>
      </c>
      <c r="C40" s="2" t="s">
        <v>18</v>
      </c>
      <c r="D40" s="2" t="s">
        <v>186</v>
      </c>
      <c r="E40" s="3" t="s">
        <v>187</v>
      </c>
      <c r="F40" s="116">
        <v>8831.35</v>
      </c>
      <c r="G40" s="116">
        <v>15615.220000000001</v>
      </c>
      <c r="H40" s="116">
        <v>3989.26</v>
      </c>
      <c r="I40" s="116">
        <v>17900.000000000011</v>
      </c>
      <c r="J40" s="116">
        <v>22777</v>
      </c>
    </row>
    <row r="41" spans="1:10" ht="14.25" customHeight="1" x14ac:dyDescent="0.25">
      <c r="A41" s="3"/>
      <c r="B41" s="2" t="s">
        <v>24</v>
      </c>
      <c r="C41" s="2" t="s">
        <v>18</v>
      </c>
      <c r="D41" s="2" t="s">
        <v>188</v>
      </c>
      <c r="E41" s="3" t="s">
        <v>189</v>
      </c>
      <c r="F41" s="116">
        <v>1365.2599999999995</v>
      </c>
      <c r="G41" s="116">
        <v>13898.1</v>
      </c>
      <c r="H41" s="116">
        <v>1085.28</v>
      </c>
      <c r="I41" s="116">
        <v>10395.000000000007</v>
      </c>
      <c r="J41" s="116">
        <v>11157</v>
      </c>
    </row>
    <row r="42" spans="1:10" ht="14.25" customHeight="1" x14ac:dyDescent="0.25">
      <c r="A42" s="3"/>
      <c r="B42" s="2" t="s">
        <v>24</v>
      </c>
      <c r="C42" s="2" t="s">
        <v>18</v>
      </c>
      <c r="D42" s="2" t="s">
        <v>190</v>
      </c>
      <c r="E42" s="3" t="s">
        <v>191</v>
      </c>
      <c r="F42" s="116">
        <v>2778.15</v>
      </c>
      <c r="G42" s="116">
        <v>3697.8199999999997</v>
      </c>
      <c r="H42" s="116">
        <v>593.76</v>
      </c>
      <c r="I42" s="116">
        <v>7493</v>
      </c>
      <c r="J42" s="116">
        <v>6956.0000000000036</v>
      </c>
    </row>
    <row r="43" spans="1:10" ht="14.25" customHeight="1" x14ac:dyDescent="0.25">
      <c r="A43" s="3"/>
      <c r="B43" s="2" t="s">
        <v>24</v>
      </c>
      <c r="C43" s="2" t="s">
        <v>18</v>
      </c>
      <c r="D43" s="2" t="s">
        <v>192</v>
      </c>
      <c r="E43" s="3" t="s">
        <v>193</v>
      </c>
      <c r="F43" s="116">
        <v>3366.150000000001</v>
      </c>
      <c r="G43" s="116">
        <v>13077.72</v>
      </c>
      <c r="H43" s="116">
        <v>5480.27</v>
      </c>
      <c r="I43" s="116">
        <v>10180.000000000002</v>
      </c>
      <c r="J43" s="116">
        <v>9573.9000000000087</v>
      </c>
    </row>
    <row r="44" spans="1:10" ht="14.25" customHeight="1" x14ac:dyDescent="0.25">
      <c r="A44" s="3"/>
      <c r="B44" s="2" t="s">
        <v>24</v>
      </c>
      <c r="C44" s="2" t="s">
        <v>18</v>
      </c>
      <c r="D44" s="2" t="s">
        <v>194</v>
      </c>
      <c r="E44" s="3" t="s">
        <v>195</v>
      </c>
      <c r="F44" s="116">
        <v>3241.7899999999995</v>
      </c>
      <c r="G44" s="116">
        <v>8976.9499999999989</v>
      </c>
      <c r="H44" s="116">
        <v>3225.93</v>
      </c>
      <c r="I44" s="116">
        <v>22459.999999999989</v>
      </c>
      <c r="J44" s="116">
        <v>20266.999999999996</v>
      </c>
    </row>
    <row r="45" spans="1:10" ht="14.25" customHeight="1" x14ac:dyDescent="0.25">
      <c r="A45" s="3"/>
      <c r="B45" s="2" t="s">
        <v>24</v>
      </c>
      <c r="C45" s="2" t="s">
        <v>18</v>
      </c>
      <c r="D45" s="2" t="s">
        <v>196</v>
      </c>
      <c r="E45" s="3" t="s">
        <v>197</v>
      </c>
      <c r="F45" s="116">
        <v>-2207.2300000000014</v>
      </c>
      <c r="G45" s="116">
        <v>6123.5899999999992</v>
      </c>
      <c r="H45" s="116">
        <v>698.87</v>
      </c>
      <c r="I45" s="116">
        <v>30150</v>
      </c>
      <c r="J45" s="116">
        <v>8958.0000000000055</v>
      </c>
    </row>
    <row r="46" spans="1:10" ht="14.25" customHeight="1" x14ac:dyDescent="0.25">
      <c r="A46" s="3"/>
      <c r="B46" s="2" t="s">
        <v>24</v>
      </c>
      <c r="C46" s="2" t="s">
        <v>18</v>
      </c>
      <c r="D46" s="2" t="s">
        <v>198</v>
      </c>
      <c r="E46" s="3" t="s">
        <v>199</v>
      </c>
      <c r="F46" s="116">
        <v>1589</v>
      </c>
      <c r="G46" s="116">
        <v>715.3</v>
      </c>
      <c r="H46" s="116">
        <v>447.93999999999994</v>
      </c>
      <c r="I46" s="116">
        <v>3619.9999999999991</v>
      </c>
      <c r="J46" s="116">
        <v>4639</v>
      </c>
    </row>
    <row r="47" spans="1:10" ht="14.25" customHeight="1" x14ac:dyDescent="0.25">
      <c r="A47" s="3"/>
      <c r="B47" s="2" t="s">
        <v>24</v>
      </c>
      <c r="C47" s="2" t="s">
        <v>18</v>
      </c>
      <c r="D47" s="2" t="s">
        <v>200</v>
      </c>
      <c r="E47" s="3" t="s">
        <v>201</v>
      </c>
      <c r="F47" s="116">
        <v>2876.3300000000004</v>
      </c>
      <c r="G47" s="116">
        <v>3736.18</v>
      </c>
      <c r="H47" s="116">
        <v>257.39</v>
      </c>
      <c r="I47" s="116">
        <v>4859.9999999999991</v>
      </c>
      <c r="J47" s="116">
        <v>4496.7500000000027</v>
      </c>
    </row>
    <row r="48" spans="1:10" ht="14.25" customHeight="1" x14ac:dyDescent="0.25">
      <c r="A48" s="3"/>
      <c r="B48" s="2" t="s">
        <v>24</v>
      </c>
      <c r="C48" s="2" t="s">
        <v>18</v>
      </c>
      <c r="D48" s="2" t="s">
        <v>202</v>
      </c>
      <c r="E48" s="3" t="s">
        <v>203</v>
      </c>
      <c r="F48" s="116">
        <v>6186.7099999999991</v>
      </c>
      <c r="G48" s="116">
        <v>15081.54</v>
      </c>
      <c r="H48" s="116">
        <v>1793.4</v>
      </c>
      <c r="I48" s="116">
        <v>14646.999999999989</v>
      </c>
      <c r="J48" s="116">
        <v>16934.000000000004</v>
      </c>
    </row>
    <row r="49" spans="1:10" ht="14.25" customHeight="1" x14ac:dyDescent="0.25">
      <c r="A49" s="3"/>
      <c r="B49" s="2" t="s">
        <v>24</v>
      </c>
      <c r="C49" s="2" t="s">
        <v>18</v>
      </c>
      <c r="D49" s="2" t="s">
        <v>204</v>
      </c>
      <c r="E49" s="3" t="s">
        <v>205</v>
      </c>
      <c r="F49" s="116">
        <v>36542.9</v>
      </c>
      <c r="G49" s="116">
        <v>22085.72</v>
      </c>
      <c r="H49" s="116">
        <v>4027.3</v>
      </c>
      <c r="I49" s="116">
        <v>28725</v>
      </c>
      <c r="J49" s="116">
        <v>42691.090000000011</v>
      </c>
    </row>
    <row r="50" spans="1:10" ht="14.25" customHeight="1" x14ac:dyDescent="0.25">
      <c r="A50" s="3"/>
      <c r="B50" s="2" t="s">
        <v>24</v>
      </c>
      <c r="C50" s="2" t="s">
        <v>18</v>
      </c>
      <c r="D50" s="2" t="s">
        <v>206</v>
      </c>
      <c r="E50" s="3" t="s">
        <v>207</v>
      </c>
      <c r="F50" s="116">
        <v>2924.89</v>
      </c>
      <c r="G50" s="116">
        <v>3861.79</v>
      </c>
      <c r="H50" s="116">
        <v>472.08000000000004</v>
      </c>
      <c r="I50" s="116">
        <v>5849.9999999999973</v>
      </c>
      <c r="J50" s="116">
        <v>6147</v>
      </c>
    </row>
    <row r="51" spans="1:10" ht="14.25" customHeight="1" x14ac:dyDescent="0.25">
      <c r="A51" s="3"/>
      <c r="B51" s="2" t="s">
        <v>24</v>
      </c>
      <c r="C51" s="2" t="s">
        <v>18</v>
      </c>
      <c r="D51" s="2" t="s">
        <v>208</v>
      </c>
      <c r="E51" s="3" t="s">
        <v>209</v>
      </c>
      <c r="F51" s="116">
        <v>10300.960000000001</v>
      </c>
      <c r="G51" s="116">
        <v>19666.93</v>
      </c>
      <c r="H51" s="116">
        <v>3525.6800000000003</v>
      </c>
      <c r="I51" s="116">
        <v>12175.000000000007</v>
      </c>
      <c r="J51" s="116">
        <v>13327.999999999995</v>
      </c>
    </row>
    <row r="52" spans="1:10" ht="14.25" customHeight="1" thickBot="1" x14ac:dyDescent="0.3">
      <c r="A52" s="3"/>
      <c r="B52" s="2" t="s">
        <v>24</v>
      </c>
      <c r="C52" s="2" t="s">
        <v>18</v>
      </c>
      <c r="D52" s="2" t="s">
        <v>210</v>
      </c>
      <c r="E52" s="3" t="s">
        <v>211</v>
      </c>
      <c r="F52" s="116">
        <v>3011.91</v>
      </c>
      <c r="G52" s="116">
        <v>4250.49</v>
      </c>
      <c r="H52" s="116">
        <v>655.62</v>
      </c>
      <c r="I52" s="116">
        <v>4500</v>
      </c>
      <c r="J52" s="116">
        <v>7486</v>
      </c>
    </row>
    <row r="53" spans="1:10" ht="14.25" hidden="1" customHeight="1" thickBot="1" x14ac:dyDescent="0.3">
      <c r="A53" s="3"/>
      <c r="F53" s="125"/>
      <c r="G53" s="125"/>
      <c r="H53" s="125"/>
      <c r="I53" s="125"/>
      <c r="J53" s="125"/>
    </row>
    <row r="54" spans="1:10" ht="14.25" customHeight="1" thickBot="1" x14ac:dyDescent="0.3">
      <c r="A54" s="3"/>
      <c r="B54" s="2"/>
      <c r="C54" s="2"/>
      <c r="D54" s="2"/>
      <c r="E54" s="16" t="s">
        <v>29</v>
      </c>
      <c r="F54" s="137">
        <f>SUM(F32:F53)</f>
        <v>246721.99</v>
      </c>
      <c r="G54" s="137">
        <f>SUM(G32:G53)</f>
        <v>401882.85999999987</v>
      </c>
      <c r="H54" s="137">
        <f>SUM(H32:H53)</f>
        <v>79533.369999999966</v>
      </c>
      <c r="I54" s="137">
        <f>SUM(I32:I53)</f>
        <v>453439.51903057133</v>
      </c>
      <c r="J54" s="137">
        <f>SUM(J32:J53)</f>
        <v>575780.09999999986</v>
      </c>
    </row>
    <row r="55" spans="1:10" ht="14.25" customHeight="1" x14ac:dyDescent="0.25">
      <c r="A55" s="3"/>
      <c r="B55" s="2"/>
      <c r="C55" s="2"/>
      <c r="D55" s="2"/>
      <c r="E55" s="3"/>
      <c r="F55" s="116"/>
      <c r="G55" s="116"/>
      <c r="H55" s="116"/>
      <c r="I55" s="116"/>
      <c r="J55" s="116"/>
    </row>
    <row r="56" spans="1:10" ht="14.25" customHeight="1" x14ac:dyDescent="0.25">
      <c r="A56" s="3"/>
      <c r="B56" s="2"/>
      <c r="C56" s="2"/>
      <c r="D56" s="2"/>
      <c r="E56" s="16" t="s">
        <v>30</v>
      </c>
      <c r="F56" s="116"/>
      <c r="G56" s="116"/>
      <c r="H56" s="116"/>
      <c r="I56" s="116"/>
      <c r="J56" s="116"/>
    </row>
    <row r="57" spans="1:10" ht="14.25" customHeight="1" x14ac:dyDescent="0.25">
      <c r="B57" s="2" t="s">
        <v>124</v>
      </c>
      <c r="C57" s="2" t="s">
        <v>18</v>
      </c>
      <c r="D57" s="2" t="s">
        <v>174</v>
      </c>
      <c r="E57" s="3" t="s">
        <v>236</v>
      </c>
      <c r="F57" s="116">
        <v>100837.97000000002</v>
      </c>
      <c r="G57" s="116">
        <v>46298.86000000003</v>
      </c>
      <c r="H57" s="116">
        <v>70702.339999999982</v>
      </c>
      <c r="I57" s="116">
        <v>26325.480969429049</v>
      </c>
      <c r="J57" s="116">
        <v>6411.9000000004962</v>
      </c>
    </row>
    <row r="58" spans="1:10" ht="14.25" customHeight="1" x14ac:dyDescent="0.25">
      <c r="A58" s="3"/>
      <c r="B58" s="2" t="s">
        <v>124</v>
      </c>
      <c r="C58" s="2" t="s">
        <v>18</v>
      </c>
      <c r="D58" s="2" t="s">
        <v>175</v>
      </c>
      <c r="E58" s="3" t="s">
        <v>176</v>
      </c>
      <c r="F58" s="116">
        <v>18212.900000000009</v>
      </c>
      <c r="G58" s="116">
        <v>6519.630000000001</v>
      </c>
      <c r="H58" s="116">
        <v>5052.6099999999988</v>
      </c>
      <c r="I58" s="116">
        <v>6675.00000000004</v>
      </c>
      <c r="J58" s="116">
        <v>5.8000000000001819</v>
      </c>
    </row>
    <row r="59" spans="1:10" ht="14.25" hidden="1" customHeight="1" x14ac:dyDescent="0.25">
      <c r="A59" s="3"/>
      <c r="B59" s="2" t="s">
        <v>124</v>
      </c>
      <c r="C59" s="2" t="s">
        <v>18</v>
      </c>
      <c r="D59" s="2" t="s">
        <v>177</v>
      </c>
      <c r="E59" s="3" t="s">
        <v>178</v>
      </c>
      <c r="F59" s="116">
        <v>-1.11022302462516E-16</v>
      </c>
      <c r="G59" s="116">
        <v>0</v>
      </c>
      <c r="H59" s="116">
        <v>0</v>
      </c>
      <c r="I59" s="116">
        <v>0</v>
      </c>
      <c r="J59" s="116">
        <v>0</v>
      </c>
    </row>
    <row r="60" spans="1:10" ht="14.25" customHeight="1" x14ac:dyDescent="0.25">
      <c r="A60" s="3"/>
      <c r="B60" s="2" t="s">
        <v>124</v>
      </c>
      <c r="C60" s="2" t="s">
        <v>18</v>
      </c>
      <c r="D60" s="2" t="s">
        <v>179</v>
      </c>
      <c r="E60" s="3" t="s">
        <v>180</v>
      </c>
      <c r="F60" s="116">
        <v>3642.5299999999997</v>
      </c>
      <c r="G60" s="116">
        <v>2065.71</v>
      </c>
      <c r="H60" s="116">
        <v>1121.18</v>
      </c>
      <c r="I60" s="116">
        <v>1119.9999999999966</v>
      </c>
      <c r="J60" s="116">
        <v>1.9999999999957936</v>
      </c>
    </row>
    <row r="61" spans="1:10" ht="14.25" customHeight="1" x14ac:dyDescent="0.25">
      <c r="B61" s="2" t="s">
        <v>124</v>
      </c>
      <c r="C61" s="2" t="s">
        <v>18</v>
      </c>
      <c r="D61" s="2" t="s">
        <v>181</v>
      </c>
      <c r="E61" s="3" t="s">
        <v>182</v>
      </c>
      <c r="F61" s="116">
        <v>1669.2199999999998</v>
      </c>
      <c r="G61" s="116">
        <v>3898.9799999999996</v>
      </c>
      <c r="H61" s="116">
        <v>5240.22</v>
      </c>
      <c r="I61" s="116">
        <v>3540.0000000000023</v>
      </c>
      <c r="J61" s="116">
        <v>17.999999999989313</v>
      </c>
    </row>
    <row r="62" spans="1:10" ht="14.25" customHeight="1" x14ac:dyDescent="0.25">
      <c r="A62" s="3"/>
      <c r="B62" s="2" t="s">
        <v>124</v>
      </c>
      <c r="C62" s="2" t="s">
        <v>18</v>
      </c>
      <c r="D62" s="2" t="s">
        <v>183</v>
      </c>
      <c r="E62" s="3" t="s">
        <v>184</v>
      </c>
      <c r="F62" s="116">
        <v>-2991.8599999999988</v>
      </c>
      <c r="G62" s="116">
        <v>-13251.690000000002</v>
      </c>
      <c r="H62" s="116">
        <v>-392.84999999999991</v>
      </c>
      <c r="I62" s="116">
        <v>-4000.0000000000045</v>
      </c>
      <c r="J62" s="116">
        <v>-672.99999999999091</v>
      </c>
    </row>
    <row r="63" spans="1:10" ht="14.25" customHeight="1" x14ac:dyDescent="0.25">
      <c r="A63" s="3"/>
      <c r="B63" s="2" t="s">
        <v>124</v>
      </c>
      <c r="C63" s="2" t="s">
        <v>18</v>
      </c>
      <c r="D63" s="2" t="s">
        <v>185</v>
      </c>
      <c r="E63" s="3" t="str">
        <f>+E15</f>
        <v>Graphic Novels and Comics RT</v>
      </c>
      <c r="F63" s="116">
        <v>7805.7099999999991</v>
      </c>
      <c r="G63" s="116">
        <v>13074.710000000001</v>
      </c>
      <c r="H63" s="116">
        <v>22402.340000000004</v>
      </c>
      <c r="I63" s="116">
        <v>15179.999999999953</v>
      </c>
      <c r="J63" s="116">
        <v>4315.939999999996</v>
      </c>
    </row>
    <row r="64" spans="1:10" ht="14.25" customHeight="1" x14ac:dyDescent="0.25">
      <c r="A64" s="3"/>
      <c r="B64" s="2" t="s">
        <v>124</v>
      </c>
      <c r="C64" s="2" t="s">
        <v>18</v>
      </c>
      <c r="D64" s="2" t="s">
        <v>186</v>
      </c>
      <c r="E64" s="3" t="s">
        <v>187</v>
      </c>
      <c r="F64" s="116">
        <v>12616.569999999998</v>
      </c>
      <c r="G64" s="116">
        <v>9539.5499999999993</v>
      </c>
      <c r="H64" s="116">
        <v>9181.92</v>
      </c>
      <c r="I64" s="116">
        <v>3100.0000000000318</v>
      </c>
      <c r="J64" s="116">
        <v>223.0000000000382</v>
      </c>
    </row>
    <row r="65" spans="1:10" ht="14.25" customHeight="1" x14ac:dyDescent="0.25">
      <c r="A65" s="3"/>
      <c r="B65" s="2" t="s">
        <v>124</v>
      </c>
      <c r="C65" s="2" t="s">
        <v>18</v>
      </c>
      <c r="D65" s="2" t="s">
        <v>188</v>
      </c>
      <c r="E65" s="3" t="s">
        <v>189</v>
      </c>
      <c r="F65" s="116">
        <v>10662.139999999998</v>
      </c>
      <c r="G65" s="116">
        <v>-752.81999999999982</v>
      </c>
      <c r="H65" s="116">
        <v>4348.6899999999996</v>
      </c>
      <c r="I65" s="116">
        <v>1154.9999999999918</v>
      </c>
      <c r="J65" s="116">
        <v>342.9999999999975</v>
      </c>
    </row>
    <row r="66" spans="1:10" ht="14.25" customHeight="1" x14ac:dyDescent="0.25">
      <c r="A66" s="3"/>
      <c r="B66" s="2" t="s">
        <v>124</v>
      </c>
      <c r="C66" s="2" t="s">
        <v>18</v>
      </c>
      <c r="D66" s="2" t="s">
        <v>190</v>
      </c>
      <c r="E66" s="3" t="s">
        <v>191</v>
      </c>
      <c r="F66" s="116">
        <v>5732.3600000000006</v>
      </c>
      <c r="G66" s="116">
        <v>3813.2700000000004</v>
      </c>
      <c r="H66" s="116">
        <v>2582.92</v>
      </c>
      <c r="I66" s="116">
        <v>7</v>
      </c>
      <c r="J66" s="116">
        <v>43.999999999996021</v>
      </c>
    </row>
    <row r="67" spans="1:10" ht="14.25" customHeight="1" x14ac:dyDescent="0.25">
      <c r="A67" s="3"/>
      <c r="B67" s="2" t="s">
        <v>124</v>
      </c>
      <c r="C67" s="2" t="s">
        <v>18</v>
      </c>
      <c r="D67" s="2" t="s">
        <v>192</v>
      </c>
      <c r="E67" s="3" t="s">
        <v>193</v>
      </c>
      <c r="F67" s="116">
        <v>7227.06</v>
      </c>
      <c r="G67" s="116">
        <v>-3415.6000000000022</v>
      </c>
      <c r="H67" s="116">
        <v>-1255.7600000000002</v>
      </c>
      <c r="I67" s="116">
        <v>19.999999999999773</v>
      </c>
      <c r="J67" s="116">
        <v>26.099999999990587</v>
      </c>
    </row>
    <row r="68" spans="1:10" ht="14.25" customHeight="1" x14ac:dyDescent="0.25">
      <c r="A68" s="3"/>
      <c r="B68" s="2" t="s">
        <v>124</v>
      </c>
      <c r="C68" s="2" t="s">
        <v>18</v>
      </c>
      <c r="D68" s="2" t="s">
        <v>194</v>
      </c>
      <c r="E68" s="3" t="s">
        <v>195</v>
      </c>
      <c r="F68" s="116">
        <v>19346.669999999998</v>
      </c>
      <c r="G68" s="116">
        <v>12704.810000000001</v>
      </c>
      <c r="H68" s="116">
        <v>8767.76</v>
      </c>
      <c r="I68" s="116">
        <v>2539.9999999999618</v>
      </c>
      <c r="J68" s="116">
        <v>733.00000000000045</v>
      </c>
    </row>
    <row r="69" spans="1:10" ht="14.25" customHeight="1" x14ac:dyDescent="0.25">
      <c r="A69" s="3"/>
      <c r="B69" s="2" t="s">
        <v>124</v>
      </c>
      <c r="C69" s="2" t="s">
        <v>18</v>
      </c>
      <c r="D69" s="2" t="s">
        <v>196</v>
      </c>
      <c r="E69" s="3" t="s">
        <v>197</v>
      </c>
      <c r="F69" s="116">
        <v>11578.890000000003</v>
      </c>
      <c r="G69" s="116">
        <v>3181.79</v>
      </c>
      <c r="H69" s="116">
        <v>4618.7700000000004</v>
      </c>
      <c r="I69" s="116">
        <v>3349.9999999999955</v>
      </c>
      <c r="J69" s="116">
        <v>42.000000000002501</v>
      </c>
    </row>
    <row r="70" spans="1:10" ht="14.25" customHeight="1" x14ac:dyDescent="0.25">
      <c r="A70" s="3"/>
      <c r="B70" s="2" t="s">
        <v>124</v>
      </c>
      <c r="C70" s="2" t="s">
        <v>18</v>
      </c>
      <c r="D70" s="2" t="s">
        <v>198</v>
      </c>
      <c r="E70" s="3" t="s">
        <v>199</v>
      </c>
      <c r="F70" s="116">
        <v>3145.49</v>
      </c>
      <c r="G70" s="116">
        <v>4976.3499999999995</v>
      </c>
      <c r="H70" s="116">
        <v>3062.26</v>
      </c>
      <c r="I70" s="116">
        <v>1080.0000000000043</v>
      </c>
      <c r="J70" s="116">
        <v>61.000000000004263</v>
      </c>
    </row>
    <row r="71" spans="1:10" ht="14.25" customHeight="1" x14ac:dyDescent="0.25">
      <c r="A71" s="3"/>
      <c r="B71" s="2" t="s">
        <v>124</v>
      </c>
      <c r="C71" s="2" t="s">
        <v>18</v>
      </c>
      <c r="D71" s="2" t="s">
        <v>200</v>
      </c>
      <c r="E71" s="3" t="s">
        <v>201</v>
      </c>
      <c r="F71" s="116">
        <v>2121.52</v>
      </c>
      <c r="G71" s="116">
        <v>698.95000000000084</v>
      </c>
      <c r="H71" s="116">
        <v>1692.89</v>
      </c>
      <c r="I71" s="116">
        <v>539.99999999999932</v>
      </c>
      <c r="J71" s="116">
        <v>3.2499999999957936</v>
      </c>
    </row>
    <row r="72" spans="1:10" ht="14.25" customHeight="1" x14ac:dyDescent="0.25">
      <c r="A72" s="3"/>
      <c r="B72" s="2" t="s">
        <v>124</v>
      </c>
      <c r="C72" s="2" t="s">
        <v>18</v>
      </c>
      <c r="D72" s="2" t="s">
        <v>202</v>
      </c>
      <c r="E72" s="3" t="s">
        <v>203</v>
      </c>
      <c r="F72" s="116">
        <v>11702.19</v>
      </c>
      <c r="G72" s="116">
        <v>11475.769999999995</v>
      </c>
      <c r="H72" s="116">
        <v>9299.7100000000009</v>
      </c>
      <c r="I72" s="116">
        <v>1602.9999999999636</v>
      </c>
      <c r="J72" s="116">
        <v>165.99999999995089</v>
      </c>
    </row>
    <row r="73" spans="1:10" ht="14.25" customHeight="1" x14ac:dyDescent="0.25">
      <c r="A73" s="3"/>
      <c r="B73" s="2" t="s">
        <v>124</v>
      </c>
      <c r="C73" s="2" t="s">
        <v>18</v>
      </c>
      <c r="D73" s="2" t="s">
        <v>204</v>
      </c>
      <c r="E73" s="3" t="s">
        <v>205</v>
      </c>
      <c r="F73" s="116">
        <v>9567.84</v>
      </c>
      <c r="G73" s="116">
        <v>33174.689999999995</v>
      </c>
      <c r="H73" s="116">
        <v>26562.92</v>
      </c>
      <c r="I73" s="116">
        <v>15274.999999999971</v>
      </c>
      <c r="J73" s="116">
        <v>1008.9099999999198</v>
      </c>
    </row>
    <row r="74" spans="1:10" ht="14.25" customHeight="1" x14ac:dyDescent="0.25">
      <c r="A74" s="3"/>
      <c r="B74" s="2" t="s">
        <v>124</v>
      </c>
      <c r="C74" s="2" t="s">
        <v>18</v>
      </c>
      <c r="D74" s="2" t="s">
        <v>206</v>
      </c>
      <c r="E74" s="3" t="s">
        <v>207</v>
      </c>
      <c r="F74" s="116">
        <v>4532.79</v>
      </c>
      <c r="G74" s="116">
        <v>3219.34</v>
      </c>
      <c r="H74" s="116">
        <v>3027.6900000000005</v>
      </c>
      <c r="I74" s="116">
        <v>649.99999999999613</v>
      </c>
      <c r="J74" s="116">
        <v>353.00000000000364</v>
      </c>
    </row>
    <row r="75" spans="1:10" ht="14.25" customHeight="1" x14ac:dyDescent="0.25">
      <c r="A75" s="3"/>
      <c r="B75" s="2" t="s">
        <v>124</v>
      </c>
      <c r="C75" s="2" t="s">
        <v>18</v>
      </c>
      <c r="D75" s="2" t="s">
        <v>208</v>
      </c>
      <c r="E75" s="3" t="s">
        <v>209</v>
      </c>
      <c r="F75" s="116">
        <v>2603.2299999999996</v>
      </c>
      <c r="G75" s="116">
        <v>-6887.8000000000011</v>
      </c>
      <c r="H75" s="116">
        <v>3706.3</v>
      </c>
      <c r="I75" s="116">
        <v>890.00000000003365</v>
      </c>
      <c r="J75" s="116">
        <v>52.000000000044793</v>
      </c>
    </row>
    <row r="76" spans="1:10" ht="14.25" customHeight="1" thickBot="1" x14ac:dyDescent="0.3">
      <c r="A76" s="3"/>
      <c r="B76" s="2" t="s">
        <v>124</v>
      </c>
      <c r="C76" s="2" t="s">
        <v>18</v>
      </c>
      <c r="D76" s="2" t="s">
        <v>210</v>
      </c>
      <c r="E76" s="3" t="s">
        <v>211</v>
      </c>
      <c r="F76" s="116">
        <v>3633.44</v>
      </c>
      <c r="G76" s="116">
        <v>3367.2700000000004</v>
      </c>
      <c r="H76" s="116">
        <v>4198.1400000000003</v>
      </c>
      <c r="I76" s="116">
        <v>500.00000000000307</v>
      </c>
      <c r="J76" s="116">
        <v>14</v>
      </c>
    </row>
    <row r="77" spans="1:10" ht="14.25" hidden="1" customHeight="1" thickBot="1" x14ac:dyDescent="0.3">
      <c r="A77" s="3"/>
      <c r="F77" s="125"/>
      <c r="G77" s="125"/>
      <c r="H77" s="125"/>
      <c r="I77" s="125"/>
      <c r="J77" s="125"/>
    </row>
    <row r="78" spans="1:10" ht="14.25" customHeight="1" thickBot="1" x14ac:dyDescent="0.3">
      <c r="A78" s="3"/>
      <c r="B78" s="2"/>
      <c r="C78" s="2"/>
      <c r="D78" s="2"/>
      <c r="E78" s="16" t="s">
        <v>31</v>
      </c>
      <c r="F78" s="137">
        <f>SUM(F56:F77)</f>
        <v>233646.66000000003</v>
      </c>
      <c r="G78" s="137">
        <f>SUM(G56:G77)</f>
        <v>133701.76999999999</v>
      </c>
      <c r="H78" s="137">
        <f>SUM(H56:H77)</f>
        <v>183920.05</v>
      </c>
      <c r="I78" s="137">
        <f>SUM(I56:I77)</f>
        <v>79550.480969428987</v>
      </c>
      <c r="J78" s="137">
        <f>SUM(J56:J77)</f>
        <v>13149.900000000433</v>
      </c>
    </row>
    <row r="79" spans="1:10" ht="14.25" customHeight="1" x14ac:dyDescent="0.25">
      <c r="A79" s="3"/>
    </row>
    <row r="80" spans="1:10" ht="14.25" customHeight="1" x14ac:dyDescent="0.25">
      <c r="A80" s="3"/>
    </row>
  </sheetData>
  <pageMargins left="1" right="1" top="1" bottom="1" header="0.5" footer="0.5"/>
  <pageSetup scale="80" orientation="portrait" horizontalDpi="4294967293" r:id="rId1"/>
  <rowBreaks count="1" manualBreakCount="1">
    <brk id="54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1082-3CDC-4F90-A1B9-58B47F11C991}">
  <sheetPr>
    <tabColor rgb="FFFFFF00"/>
  </sheetPr>
  <dimension ref="A3:H25"/>
  <sheetViews>
    <sheetView showGridLines="0" zoomScaleNormal="100" workbookViewId="0"/>
  </sheetViews>
  <sheetFormatPr defaultColWidth="9.21875" defaultRowHeight="13.2" x14ac:dyDescent="0.25"/>
  <cols>
    <col min="1" max="1" width="9.77734375" style="89" bestFit="1" customWidth="1"/>
    <col min="2" max="2" width="49.77734375" style="90" customWidth="1"/>
    <col min="3" max="3" width="15.77734375" style="90" customWidth="1"/>
    <col min="4" max="4" width="9.21875" style="90" customWidth="1"/>
    <col min="5" max="5" width="25.77734375" style="90" customWidth="1"/>
    <col min="6" max="7" width="9.21875" style="90"/>
    <col min="8" max="8" width="19.5546875" style="90" bestFit="1" customWidth="1"/>
    <col min="9" max="16384" width="9.21875" style="90"/>
  </cols>
  <sheetData>
    <row r="3" spans="1:8" ht="24.6" x14ac:dyDescent="0.4">
      <c r="B3" s="141" t="s">
        <v>218</v>
      </c>
      <c r="C3" s="142"/>
      <c r="D3" s="142"/>
      <c r="E3" s="143"/>
    </row>
    <row r="6" spans="1:8" ht="55.5" customHeight="1" x14ac:dyDescent="0.25">
      <c r="B6" s="91"/>
      <c r="C6" s="92" t="s">
        <v>219</v>
      </c>
      <c r="D6" s="91"/>
      <c r="E6" s="93" t="s">
        <v>220</v>
      </c>
    </row>
    <row r="7" spans="1:8" ht="13.8" x14ac:dyDescent="0.25">
      <c r="B7" s="91"/>
      <c r="C7" s="94"/>
      <c r="D7" s="94"/>
      <c r="E7" s="94"/>
      <c r="F7" s="94"/>
    </row>
    <row r="8" spans="1:8" ht="14.4" x14ac:dyDescent="0.3">
      <c r="A8" s="95"/>
      <c r="B8" s="96" t="s">
        <v>221</v>
      </c>
      <c r="C8" s="97"/>
      <c r="D8" s="98"/>
      <c r="E8" s="99"/>
      <c r="F8" s="94"/>
    </row>
    <row r="9" spans="1:8" ht="14.4" x14ac:dyDescent="0.3">
      <c r="A9" s="95"/>
      <c r="B9" s="100"/>
      <c r="C9" s="97"/>
      <c r="D9" s="98"/>
      <c r="E9" s="99"/>
      <c r="F9" s="94"/>
    </row>
    <row r="10" spans="1:8" ht="14.4" x14ac:dyDescent="0.3">
      <c r="A10" s="95"/>
      <c r="B10" s="101" t="s">
        <v>222</v>
      </c>
      <c r="C10" s="97">
        <v>66800</v>
      </c>
      <c r="D10" s="98"/>
      <c r="E10" s="99">
        <f>C10/10</f>
        <v>6680</v>
      </c>
      <c r="F10" s="94"/>
    </row>
    <row r="11" spans="1:8" ht="14.4" x14ac:dyDescent="0.3">
      <c r="A11" s="95"/>
      <c r="B11" s="101" t="s">
        <v>223</v>
      </c>
      <c r="C11" s="97">
        <v>100000</v>
      </c>
      <c r="D11" s="98"/>
      <c r="E11" s="99">
        <f>C11/10</f>
        <v>10000</v>
      </c>
      <c r="F11" s="94"/>
    </row>
    <row r="12" spans="1:8" ht="14.4" x14ac:dyDescent="0.3">
      <c r="A12" s="95"/>
      <c r="B12" s="101"/>
      <c r="C12" s="97"/>
      <c r="D12" s="98"/>
      <c r="E12" s="99"/>
      <c r="F12" s="94"/>
    </row>
    <row r="13" spans="1:8" ht="13.8" x14ac:dyDescent="0.25">
      <c r="A13" s="95"/>
      <c r="B13" s="96" t="s">
        <v>224</v>
      </c>
      <c r="C13" s="98"/>
      <c r="D13" s="98"/>
      <c r="E13" s="99"/>
      <c r="F13" s="94"/>
    </row>
    <row r="14" spans="1:8" ht="14.4" x14ac:dyDescent="0.3">
      <c r="A14" s="95"/>
      <c r="B14" s="102"/>
      <c r="C14" s="97"/>
      <c r="D14" s="98"/>
      <c r="E14" s="99"/>
      <c r="F14" s="94"/>
      <c r="H14" s="103"/>
    </row>
    <row r="15" spans="1:8" ht="14.4" x14ac:dyDescent="0.3">
      <c r="A15" s="95"/>
      <c r="B15" s="104" t="s">
        <v>225</v>
      </c>
      <c r="C15" s="97">
        <v>480000</v>
      </c>
      <c r="D15" s="98"/>
      <c r="E15" s="99">
        <f>C15/10</f>
        <v>48000</v>
      </c>
      <c r="F15" s="94"/>
      <c r="H15" s="103"/>
    </row>
    <row r="16" spans="1:8" ht="14.4" x14ac:dyDescent="0.3">
      <c r="A16" s="95"/>
      <c r="B16" s="104" t="s">
        <v>226</v>
      </c>
      <c r="C16" s="97">
        <v>678000</v>
      </c>
      <c r="D16" s="98"/>
      <c r="E16" s="99">
        <f>C16/10</f>
        <v>67800</v>
      </c>
      <c r="F16" s="94"/>
      <c r="H16" s="103"/>
    </row>
    <row r="17" spans="1:8" ht="14.4" x14ac:dyDescent="0.3">
      <c r="A17" s="95"/>
      <c r="B17" s="104"/>
      <c r="C17" s="97"/>
      <c r="D17" s="98"/>
      <c r="E17" s="99"/>
      <c r="F17" s="94"/>
      <c r="H17" s="103"/>
    </row>
    <row r="19" spans="1:8" ht="13.8" thickBot="1" x14ac:dyDescent="0.3">
      <c r="B19" s="105" t="s">
        <v>227</v>
      </c>
      <c r="C19" s="106">
        <f>SUM(C8:C18)</f>
        <v>1324800</v>
      </c>
      <c r="D19" s="105"/>
      <c r="E19" s="107">
        <f>SUM(E8:E18)</f>
        <v>132480</v>
      </c>
    </row>
    <row r="23" spans="1:8" x14ac:dyDescent="0.25">
      <c r="B23" s="108"/>
    </row>
    <row r="24" spans="1:8" x14ac:dyDescent="0.25">
      <c r="B24" s="108"/>
    </row>
    <row r="25" spans="1:8" x14ac:dyDescent="0.25">
      <c r="B25" s="108" t="s">
        <v>228</v>
      </c>
    </row>
  </sheetData>
  <mergeCells count="1">
    <mergeCell ref="B3:E3"/>
  </mergeCell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223D0-F981-42A5-9E4F-67E9CD4CAA07}">
  <sheetPr>
    <tabColor rgb="FFFFCCFF"/>
  </sheetPr>
  <dimension ref="D2:F25"/>
  <sheetViews>
    <sheetView showGridLines="0" workbookViewId="0"/>
  </sheetViews>
  <sheetFormatPr defaultRowHeight="13.2" x14ac:dyDescent="0.25"/>
  <cols>
    <col min="1" max="4" width="8.88671875" style="78"/>
    <col min="5" max="5" width="61.21875" style="78" bestFit="1" customWidth="1"/>
    <col min="6" max="11" width="8.88671875" style="78"/>
    <col min="12" max="12" width="2.6640625" style="78" customWidth="1"/>
    <col min="13" max="16384" width="8.88671875" style="78"/>
  </cols>
  <sheetData>
    <row r="2" spans="4:6" ht="15.6" x14ac:dyDescent="0.3">
      <c r="E2" s="79"/>
    </row>
    <row r="3" spans="4:6" ht="15.6" x14ac:dyDescent="0.3">
      <c r="E3" s="79"/>
    </row>
    <row r="9" spans="4:6" ht="28.2" x14ac:dyDescent="0.5">
      <c r="E9" s="81" t="s">
        <v>214</v>
      </c>
    </row>
    <row r="10" spans="4:6" ht="20.399999999999999" x14ac:dyDescent="0.35">
      <c r="E10" s="82"/>
    </row>
    <row r="11" spans="4:6" ht="21" customHeight="1" x14ac:dyDescent="0.25">
      <c r="D11" s="140" t="s">
        <v>216</v>
      </c>
      <c r="E11" s="140"/>
      <c r="F11" s="140"/>
    </row>
    <row r="12" spans="4:6" ht="20.399999999999999" customHeight="1" x14ac:dyDescent="0.25">
      <c r="D12" s="140"/>
      <c r="E12" s="140"/>
      <c r="F12" s="140"/>
    </row>
    <row r="13" spans="4:6" ht="20.399999999999999" x14ac:dyDescent="0.35">
      <c r="D13" s="85"/>
      <c r="E13" s="82"/>
    </row>
    <row r="14" spans="4:6" ht="20.399999999999999" x14ac:dyDescent="0.35">
      <c r="D14" s="85" t="s">
        <v>249</v>
      </c>
      <c r="E14" s="86"/>
    </row>
    <row r="15" spans="4:6" ht="17.399999999999999" x14ac:dyDescent="0.3">
      <c r="D15" s="85" t="s">
        <v>217</v>
      </c>
    </row>
    <row r="16" spans="4:6" ht="17.399999999999999" x14ac:dyDescent="0.3">
      <c r="D16" s="85" t="s">
        <v>250</v>
      </c>
      <c r="E16" s="87"/>
    </row>
    <row r="17" spans="4:5" hidden="1" x14ac:dyDescent="0.25"/>
    <row r="18" spans="4:5" hidden="1" x14ac:dyDescent="0.25"/>
    <row r="19" spans="4:5" hidden="1" x14ac:dyDescent="0.25">
      <c r="E19" s="87"/>
    </row>
    <row r="20" spans="4:5" hidden="1" x14ac:dyDescent="0.25"/>
    <row r="21" spans="4:5" hidden="1" x14ac:dyDescent="0.25"/>
    <row r="24" spans="4:5" ht="15.6" x14ac:dyDescent="0.3">
      <c r="D24" s="88"/>
    </row>
    <row r="25" spans="4:5" ht="15.6" x14ac:dyDescent="0.3">
      <c r="D25" s="88"/>
    </row>
  </sheetData>
  <mergeCells count="1">
    <mergeCell ref="D11:F12"/>
  </mergeCells>
  <pageMargins left="0.7" right="0.7" top="0.75" bottom="0.75" header="0.3" footer="0.3"/>
  <pageSetup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D169-3C1B-4733-BE4A-685D37E0838E}">
  <sheetPr>
    <tabColor theme="0"/>
  </sheetPr>
  <dimension ref="A1:O44"/>
  <sheetViews>
    <sheetView showGridLines="0" zoomScaleNormal="100" workbookViewId="0">
      <pane xSplit="6" ySplit="6" topLeftCell="G7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G7" sqref="G7"/>
    </sheetView>
  </sheetViews>
  <sheetFormatPr defaultColWidth="10" defaultRowHeight="14.25" customHeight="1" x14ac:dyDescent="0.25"/>
  <cols>
    <col min="1" max="1" width="7.109375" style="17" customWidth="1"/>
    <col min="2" max="5" width="14.33203125" style="17" hidden="1" customWidth="1"/>
    <col min="6" max="6" width="36.44140625" style="17" customWidth="1"/>
    <col min="7" max="8" width="14.33203125" style="17" customWidth="1"/>
    <col min="9" max="9" width="14.33203125" style="17" hidden="1" customWidth="1"/>
    <col min="10" max="11" width="14.33203125" style="17" customWidth="1"/>
    <col min="12" max="12" width="41.77734375" style="17" customWidth="1"/>
    <col min="13" max="16384" width="10" style="17"/>
  </cols>
  <sheetData>
    <row r="1" spans="1:11" ht="14.25" customHeight="1" x14ac:dyDescent="0.25">
      <c r="A1" s="1"/>
      <c r="B1" s="2"/>
      <c r="C1" s="2"/>
      <c r="D1" s="2"/>
      <c r="E1" s="2"/>
      <c r="F1" s="3"/>
      <c r="G1" s="4"/>
      <c r="H1" s="4"/>
      <c r="I1" s="5"/>
      <c r="J1" s="5"/>
      <c r="K1" s="5"/>
    </row>
    <row r="2" spans="1:11" ht="19.5" customHeight="1" x14ac:dyDescent="0.25">
      <c r="A2" s="1"/>
      <c r="B2" s="2"/>
      <c r="C2" s="2"/>
      <c r="D2" s="2"/>
      <c r="E2" s="2"/>
      <c r="F2" s="6" t="s">
        <v>0</v>
      </c>
      <c r="G2" s="7"/>
      <c r="H2" s="7"/>
      <c r="I2" s="8"/>
      <c r="J2" s="8"/>
      <c r="K2" s="8"/>
    </row>
    <row r="3" spans="1:11" ht="19.5" customHeight="1" x14ac:dyDescent="0.25">
      <c r="A3" s="1"/>
      <c r="B3" s="2"/>
      <c r="C3" s="2"/>
      <c r="D3" s="2"/>
      <c r="E3" s="2"/>
      <c r="F3" s="6" t="s">
        <v>1</v>
      </c>
      <c r="G3" s="7"/>
      <c r="H3" s="7"/>
      <c r="I3" s="8"/>
      <c r="J3" s="8"/>
      <c r="K3" s="8"/>
    </row>
    <row r="4" spans="1:11" ht="21.75" customHeight="1" x14ac:dyDescent="0.25">
      <c r="A4" s="1"/>
      <c r="B4" s="9"/>
      <c r="C4" s="9"/>
      <c r="D4" s="9"/>
      <c r="E4" s="2"/>
      <c r="F4" s="138" t="s">
        <v>246</v>
      </c>
      <c r="G4" s="10" t="str">
        <f>G5&amp;" "&amp;G6</f>
        <v>2023 Actual</v>
      </c>
      <c r="H4" s="10" t="str">
        <f>H5&amp;" "&amp;H6</f>
        <v>2024 Actual</v>
      </c>
      <c r="I4" s="10" t="str">
        <f>I5&amp;" "&amp;I6</f>
        <v>March 2025 Actual</v>
      </c>
      <c r="J4" s="10" t="str">
        <f>J5&amp;" "&amp;J6</f>
        <v>2025 Budget</v>
      </c>
      <c r="K4" s="109" t="str">
        <f>K5&amp;" "&amp;K6</f>
        <v>2026 Budget</v>
      </c>
    </row>
    <row r="5" spans="1:11" ht="14.25" hidden="1" customHeight="1" x14ac:dyDescent="0.25">
      <c r="A5" s="1"/>
      <c r="B5" s="9"/>
      <c r="C5" s="9"/>
      <c r="D5" s="9"/>
      <c r="E5" s="2"/>
      <c r="F5" s="2"/>
      <c r="G5" s="11" t="s">
        <v>2</v>
      </c>
      <c r="H5" s="11" t="s">
        <v>3</v>
      </c>
      <c r="I5" s="11" t="s">
        <v>4</v>
      </c>
      <c r="J5" s="11" t="s">
        <v>5</v>
      </c>
      <c r="K5" s="110" t="s">
        <v>6</v>
      </c>
    </row>
    <row r="6" spans="1:11" ht="14.25" hidden="1" customHeight="1" x14ac:dyDescent="0.25">
      <c r="A6" s="1"/>
      <c r="B6" s="12"/>
      <c r="C6" s="12"/>
      <c r="D6" s="12"/>
      <c r="E6" s="2"/>
      <c r="F6" s="2"/>
      <c r="G6" s="11" t="s">
        <v>7</v>
      </c>
      <c r="H6" s="11" t="s">
        <v>7</v>
      </c>
      <c r="I6" s="11" t="s">
        <v>7</v>
      </c>
      <c r="J6" s="11" t="s">
        <v>8</v>
      </c>
      <c r="K6" s="110" t="s">
        <v>8</v>
      </c>
    </row>
    <row r="7" spans="1:11" ht="14.25" customHeight="1" x14ac:dyDescent="0.25">
      <c r="A7" s="1"/>
      <c r="B7" s="9"/>
      <c r="C7" s="9"/>
      <c r="D7" s="9"/>
      <c r="E7" s="2"/>
      <c r="F7" s="1"/>
      <c r="G7" s="13"/>
      <c r="H7" s="13"/>
      <c r="I7" s="14"/>
      <c r="J7" s="14"/>
      <c r="K7" s="111"/>
    </row>
    <row r="8" spans="1:11" ht="14.25" customHeight="1" x14ac:dyDescent="0.25">
      <c r="A8" s="1"/>
      <c r="B8" s="2"/>
      <c r="C8" s="2"/>
      <c r="D8" s="15"/>
      <c r="E8" s="2"/>
      <c r="F8" s="16" t="s">
        <v>9</v>
      </c>
      <c r="G8" s="4"/>
      <c r="H8" s="4"/>
      <c r="I8" s="5"/>
      <c r="J8" s="5"/>
      <c r="K8" s="112"/>
    </row>
    <row r="9" spans="1:11" ht="14.25" hidden="1" customHeight="1" x14ac:dyDescent="0.25">
      <c r="A9" s="1"/>
      <c r="B9" s="2"/>
      <c r="C9" s="2" t="s">
        <v>10</v>
      </c>
      <c r="D9" s="2" t="s">
        <v>11</v>
      </c>
      <c r="E9" s="2" t="s">
        <v>12</v>
      </c>
      <c r="F9" s="2" t="s">
        <v>13</v>
      </c>
      <c r="G9" s="11">
        <v>23521205.540000007</v>
      </c>
      <c r="H9" s="11">
        <v>21661274.319999997</v>
      </c>
      <c r="I9" s="11">
        <v>8472258.1600000001</v>
      </c>
      <c r="J9" s="11">
        <v>33911878.179999985</v>
      </c>
      <c r="K9" s="110">
        <v>25900177</v>
      </c>
    </row>
    <row r="10" spans="1:11" ht="14.25" hidden="1" customHeight="1" x14ac:dyDescent="0.25">
      <c r="A10" s="1"/>
      <c r="B10" s="2"/>
      <c r="C10" s="2"/>
      <c r="D10" s="2"/>
      <c r="E10" s="2"/>
      <c r="F10" s="2" t="s">
        <v>14</v>
      </c>
      <c r="G10" s="11">
        <v>0</v>
      </c>
      <c r="H10" s="11">
        <v>0</v>
      </c>
      <c r="I10" s="11">
        <v>0</v>
      </c>
      <c r="J10" s="11">
        <v>0</v>
      </c>
      <c r="K10" s="110">
        <v>0</v>
      </c>
    </row>
    <row r="11" spans="1:11" ht="14.25" customHeight="1" x14ac:dyDescent="0.25">
      <c r="A11" s="1"/>
      <c r="B11" s="2"/>
      <c r="C11" s="2"/>
      <c r="D11" s="2"/>
      <c r="E11" s="2"/>
      <c r="F11" s="3" t="s">
        <v>15</v>
      </c>
      <c r="G11" s="116">
        <f>G9+G10</f>
        <v>23521205.540000007</v>
      </c>
      <c r="H11" s="116">
        <f>H9+H10</f>
        <v>21661274.319999997</v>
      </c>
      <c r="I11" s="116">
        <f>I9+I10</f>
        <v>8472258.1600000001</v>
      </c>
      <c r="J11" s="116">
        <f>J9+J10</f>
        <v>33911878.179999985</v>
      </c>
      <c r="K11" s="117">
        <f>K9+K10</f>
        <v>25900177</v>
      </c>
    </row>
    <row r="12" spans="1:11" ht="14.25" customHeight="1" x14ac:dyDescent="0.25">
      <c r="A12" s="1"/>
      <c r="B12" s="2"/>
      <c r="C12" s="2" t="s">
        <v>10</v>
      </c>
      <c r="D12" s="2" t="s">
        <v>16</v>
      </c>
      <c r="E12" s="2" t="s">
        <v>12</v>
      </c>
      <c r="F12" s="3" t="s">
        <v>17</v>
      </c>
      <c r="G12" s="116">
        <v>11886760.34</v>
      </c>
      <c r="H12" s="116">
        <v>13859551.779999981</v>
      </c>
      <c r="I12" s="116">
        <v>5115391.6800000006</v>
      </c>
      <c r="J12" s="116">
        <v>11887574.129999999</v>
      </c>
      <c r="K12" s="117">
        <v>14466450.84</v>
      </c>
    </row>
    <row r="13" spans="1:11" ht="14.25" customHeight="1" x14ac:dyDescent="0.25">
      <c r="A13" s="1"/>
      <c r="B13" s="2"/>
      <c r="C13" s="2" t="s">
        <v>10</v>
      </c>
      <c r="D13" s="2" t="s">
        <v>18</v>
      </c>
      <c r="E13" s="2" t="s">
        <v>12</v>
      </c>
      <c r="F13" s="3" t="s">
        <v>19</v>
      </c>
      <c r="G13" s="116">
        <v>480368.65000000008</v>
      </c>
      <c r="H13" s="116">
        <v>535584.63</v>
      </c>
      <c r="I13" s="116">
        <v>263453.42</v>
      </c>
      <c r="J13" s="116">
        <v>532990.00000000047</v>
      </c>
      <c r="K13" s="117">
        <v>588930.00000000035</v>
      </c>
    </row>
    <row r="14" spans="1:11" ht="14.25" customHeight="1" x14ac:dyDescent="0.25">
      <c r="A14" s="1"/>
      <c r="B14" s="2"/>
      <c r="C14" s="2" t="s">
        <v>10</v>
      </c>
      <c r="D14" s="2" t="s">
        <v>20</v>
      </c>
      <c r="E14" s="2" t="s">
        <v>12</v>
      </c>
      <c r="F14" s="3" t="s">
        <v>21</v>
      </c>
      <c r="G14" s="116">
        <v>19376624.120000001</v>
      </c>
      <c r="H14" s="116">
        <v>16782817.990000002</v>
      </c>
      <c r="I14" s="116">
        <v>4272668.5199999996</v>
      </c>
      <c r="J14" s="116">
        <v>2111731.3999999994</v>
      </c>
      <c r="K14" s="117">
        <v>1970239</v>
      </c>
    </row>
    <row r="15" spans="1:11" ht="14.25" hidden="1" customHeight="1" x14ac:dyDescent="0.25">
      <c r="A15" s="1"/>
      <c r="B15" s="2"/>
      <c r="C15" s="12"/>
      <c r="D15" s="12"/>
      <c r="E15" s="2"/>
      <c r="F15" s="3"/>
      <c r="G15" s="116"/>
      <c r="H15" s="116"/>
      <c r="I15" s="116"/>
      <c r="J15" s="116"/>
      <c r="K15" s="117"/>
    </row>
    <row r="16" spans="1:11" ht="14.25" customHeight="1" thickBot="1" x14ac:dyDescent="0.3">
      <c r="A16" s="1"/>
      <c r="B16" s="12"/>
      <c r="C16" s="2"/>
      <c r="D16" s="2"/>
      <c r="E16" s="2"/>
      <c r="F16" s="16" t="s">
        <v>22</v>
      </c>
      <c r="G16" s="118">
        <f>SUM(G11:G15)</f>
        <v>55264958.650000006</v>
      </c>
      <c r="H16" s="118">
        <f>SUM(H11:H15)</f>
        <v>52839228.719999984</v>
      </c>
      <c r="I16" s="118">
        <f>SUM(I11:I15)</f>
        <v>18123771.780000001</v>
      </c>
      <c r="J16" s="118">
        <f>SUM(J11:J15)</f>
        <v>48444173.709999986</v>
      </c>
      <c r="K16" s="119">
        <f>SUM(K11:K15)</f>
        <v>42925796.840000004</v>
      </c>
    </row>
    <row r="17" spans="1:15" ht="14.25" customHeight="1" x14ac:dyDescent="0.25">
      <c r="A17" s="1"/>
      <c r="B17" s="12"/>
      <c r="C17" s="2"/>
      <c r="D17" s="2"/>
      <c r="E17" s="2"/>
      <c r="F17" s="3"/>
      <c r="G17" s="116"/>
      <c r="H17" s="116"/>
      <c r="I17" s="116"/>
      <c r="J17" s="116"/>
      <c r="K17" s="117"/>
      <c r="N17" s="125"/>
    </row>
    <row r="18" spans="1:15" ht="14.25" customHeight="1" x14ac:dyDescent="0.25">
      <c r="A18" s="1"/>
      <c r="B18" s="2"/>
      <c r="C18" s="2"/>
      <c r="D18" s="2"/>
      <c r="E18" s="2"/>
      <c r="F18" s="16" t="s">
        <v>23</v>
      </c>
      <c r="G18" s="116"/>
      <c r="H18" s="116"/>
      <c r="I18" s="116"/>
      <c r="J18" s="116"/>
      <c r="K18" s="117"/>
    </row>
    <row r="19" spans="1:15" ht="14.25" hidden="1" customHeight="1" x14ac:dyDescent="0.25">
      <c r="A19" s="1"/>
      <c r="B19" s="2"/>
      <c r="C19" s="2" t="s">
        <v>24</v>
      </c>
      <c r="D19" s="2" t="s">
        <v>11</v>
      </c>
      <c r="E19" s="2" t="s">
        <v>12</v>
      </c>
      <c r="F19" s="2" t="s">
        <v>25</v>
      </c>
      <c r="G19" s="120">
        <f>29451784.23+1966</f>
        <v>29453750.23</v>
      </c>
      <c r="H19" s="120">
        <f>30892578.8+13997</f>
        <v>30906575.800000001</v>
      </c>
      <c r="I19" s="120">
        <v>16497039.9</v>
      </c>
      <c r="J19" s="120">
        <v>31566651.871986076</v>
      </c>
      <c r="K19" s="121">
        <v>25791764.281016871</v>
      </c>
    </row>
    <row r="20" spans="1:15" ht="14.25" hidden="1" customHeight="1" x14ac:dyDescent="0.25">
      <c r="A20" s="1"/>
      <c r="B20" s="2"/>
      <c r="C20" s="2" t="s">
        <v>26</v>
      </c>
      <c r="D20" s="2" t="s">
        <v>11</v>
      </c>
      <c r="E20" s="2" t="s">
        <v>27</v>
      </c>
      <c r="F20" s="2" t="s">
        <v>28</v>
      </c>
      <c r="G20" s="120">
        <v>0</v>
      </c>
      <c r="H20" s="120">
        <v>0</v>
      </c>
      <c r="I20" s="120">
        <v>0</v>
      </c>
      <c r="J20" s="120">
        <v>0</v>
      </c>
      <c r="K20" s="121">
        <v>0</v>
      </c>
    </row>
    <row r="21" spans="1:15" ht="14.25" customHeight="1" x14ac:dyDescent="0.25">
      <c r="A21" s="1"/>
      <c r="B21" s="2"/>
      <c r="C21" s="2"/>
      <c r="D21" s="2"/>
      <c r="E21" s="2"/>
      <c r="F21" s="3" t="s">
        <v>13</v>
      </c>
      <c r="G21" s="116">
        <f>G19-G20</f>
        <v>29453750.23</v>
      </c>
      <c r="H21" s="116">
        <f>H19-H20</f>
        <v>30906575.800000001</v>
      </c>
      <c r="I21" s="116">
        <f>I19-I20</f>
        <v>16497039.9</v>
      </c>
      <c r="J21" s="116">
        <f>J19-J20</f>
        <v>31566651.871986076</v>
      </c>
      <c r="K21" s="117">
        <f>K19-K20</f>
        <v>25791764.281016871</v>
      </c>
    </row>
    <row r="22" spans="1:15" ht="14.25" customHeight="1" x14ac:dyDescent="0.25">
      <c r="A22" s="1"/>
      <c r="B22" s="2"/>
      <c r="C22" s="2" t="s">
        <v>24</v>
      </c>
      <c r="D22" s="2" t="s">
        <v>16</v>
      </c>
      <c r="E22" s="2" t="s">
        <v>12</v>
      </c>
      <c r="F22" s="3" t="s">
        <v>17</v>
      </c>
      <c r="G22" s="116">
        <v>11274824.979999999</v>
      </c>
      <c r="H22" s="116">
        <v>13171839.690000001</v>
      </c>
      <c r="I22" s="116">
        <v>5630276.1199999992</v>
      </c>
      <c r="J22" s="116">
        <v>11934510.474030493</v>
      </c>
      <c r="K22" s="117">
        <v>14502651.805630146</v>
      </c>
    </row>
    <row r="23" spans="1:15" ht="14.25" customHeight="1" x14ac:dyDescent="0.25">
      <c r="A23" s="1"/>
      <c r="B23" s="2"/>
      <c r="C23" s="2" t="s">
        <v>24</v>
      </c>
      <c r="D23" s="2" t="s">
        <v>18</v>
      </c>
      <c r="E23" s="2" t="s">
        <v>12</v>
      </c>
      <c r="F23" s="3" t="s">
        <v>19</v>
      </c>
      <c r="G23" s="116">
        <v>246721.99</v>
      </c>
      <c r="H23" s="116">
        <v>401882.86</v>
      </c>
      <c r="I23" s="116">
        <v>79533.37000000001</v>
      </c>
      <c r="J23" s="116">
        <v>453439.51903057139</v>
      </c>
      <c r="K23" s="117">
        <v>575780.1</v>
      </c>
    </row>
    <row r="24" spans="1:15" ht="14.25" customHeight="1" x14ac:dyDescent="0.25">
      <c r="A24" s="1"/>
      <c r="B24" s="2"/>
      <c r="C24" s="2" t="s">
        <v>24</v>
      </c>
      <c r="D24" s="2" t="s">
        <v>20</v>
      </c>
      <c r="E24" s="2" t="s">
        <v>12</v>
      </c>
      <c r="F24" s="3" t="s">
        <v>21</v>
      </c>
      <c r="G24" s="116">
        <v>11716449.539999999</v>
      </c>
      <c r="H24" s="116">
        <v>10629590.439999999</v>
      </c>
      <c r="I24" s="116">
        <v>4973031.9499999993</v>
      </c>
      <c r="J24" s="116">
        <v>11709834.31206418</v>
      </c>
      <c r="K24" s="117">
        <v>10568576.411749372</v>
      </c>
    </row>
    <row r="25" spans="1:15" ht="14.25" hidden="1" customHeight="1" x14ac:dyDescent="0.25">
      <c r="A25" s="1"/>
      <c r="B25" s="2"/>
      <c r="C25" s="12"/>
      <c r="D25" s="12"/>
      <c r="E25" s="2"/>
      <c r="F25" s="3"/>
      <c r="G25" s="116"/>
      <c r="H25" s="116"/>
      <c r="I25" s="116"/>
      <c r="J25" s="116"/>
      <c r="K25" s="117"/>
    </row>
    <row r="26" spans="1:15" ht="14.25" customHeight="1" thickBot="1" x14ac:dyDescent="0.3">
      <c r="A26" s="1"/>
      <c r="B26" s="2"/>
      <c r="C26" s="2"/>
      <c r="D26" s="2"/>
      <c r="E26" s="2"/>
      <c r="F26" s="16" t="s">
        <v>29</v>
      </c>
      <c r="G26" s="118">
        <f>SUM(G21:G25)</f>
        <v>52691746.740000002</v>
      </c>
      <c r="H26" s="118">
        <f>SUM(H21:H25)</f>
        <v>55109888.789999999</v>
      </c>
      <c r="I26" s="118">
        <f>SUM(I21:I25)</f>
        <v>27179881.34</v>
      </c>
      <c r="J26" s="118">
        <f>SUM(J21:J25)</f>
        <v>55664436.17711132</v>
      </c>
      <c r="K26" s="119">
        <f>SUM(K21:K25)</f>
        <v>51438772.598396391</v>
      </c>
    </row>
    <row r="27" spans="1:15" ht="14.25" customHeight="1" x14ac:dyDescent="0.25">
      <c r="A27" s="1"/>
      <c r="B27" s="2"/>
      <c r="C27" s="2"/>
      <c r="D27" s="2"/>
      <c r="E27" s="2"/>
      <c r="F27" s="3"/>
      <c r="G27" s="116"/>
      <c r="H27" s="116"/>
      <c r="I27" s="116"/>
      <c r="J27" s="116"/>
      <c r="K27" s="117"/>
    </row>
    <row r="28" spans="1:15" ht="14.25" customHeight="1" x14ac:dyDescent="0.25">
      <c r="A28" s="1"/>
      <c r="B28" s="2"/>
      <c r="C28" s="2"/>
      <c r="D28" s="2"/>
      <c r="E28" s="2"/>
      <c r="F28" s="16" t="s">
        <v>30</v>
      </c>
      <c r="G28" s="116"/>
      <c r="H28" s="116"/>
      <c r="I28" s="116"/>
      <c r="J28" s="116"/>
      <c r="K28" s="117"/>
    </row>
    <row r="29" spans="1:15" ht="14.25" customHeight="1" x14ac:dyDescent="0.25">
      <c r="A29" s="1"/>
      <c r="B29" s="2"/>
      <c r="C29" s="2"/>
      <c r="D29" s="2"/>
      <c r="E29" s="2"/>
      <c r="F29" s="3" t="s">
        <v>13</v>
      </c>
      <c r="G29" s="116">
        <f t="shared" ref="G29:K32" si="0">G11-G21</f>
        <v>-5932544.6899999939</v>
      </c>
      <c r="H29" s="116">
        <f t="shared" si="0"/>
        <v>-9245301.4800000042</v>
      </c>
      <c r="I29" s="116">
        <f t="shared" si="0"/>
        <v>-8024781.7400000002</v>
      </c>
      <c r="J29" s="116">
        <f t="shared" si="0"/>
        <v>2345226.3080139086</v>
      </c>
      <c r="K29" s="117">
        <f t="shared" si="0"/>
        <v>108412.71898312867</v>
      </c>
      <c r="L29" s="114"/>
      <c r="M29" s="114"/>
      <c r="N29" s="114"/>
      <c r="O29" s="114"/>
    </row>
    <row r="30" spans="1:15" ht="14.25" customHeight="1" x14ac:dyDescent="0.25">
      <c r="A30" s="1"/>
      <c r="B30" s="2"/>
      <c r="C30" s="2"/>
      <c r="D30" s="2"/>
      <c r="E30" s="2"/>
      <c r="F30" s="3" t="s">
        <v>17</v>
      </c>
      <c r="G30" s="116">
        <f t="shared" si="0"/>
        <v>611935.36000000127</v>
      </c>
      <c r="H30" s="116">
        <f t="shared" si="0"/>
        <v>687712.08999997936</v>
      </c>
      <c r="I30" s="116">
        <f t="shared" si="0"/>
        <v>-514884.43999999855</v>
      </c>
      <c r="J30" s="116">
        <f t="shared" si="0"/>
        <v>-46936.34403049387</v>
      </c>
      <c r="K30" s="117">
        <f t="shared" si="0"/>
        <v>-36200.965630145743</v>
      </c>
    </row>
    <row r="31" spans="1:15" ht="14.25" customHeight="1" x14ac:dyDescent="0.25">
      <c r="A31" s="1"/>
      <c r="B31" s="2"/>
      <c r="C31" s="2"/>
      <c r="D31" s="2"/>
      <c r="E31" s="2"/>
      <c r="F31" s="3" t="s">
        <v>19</v>
      </c>
      <c r="G31" s="116">
        <f t="shared" si="0"/>
        <v>233646.66000000009</v>
      </c>
      <c r="H31" s="116">
        <f t="shared" si="0"/>
        <v>133701.77000000002</v>
      </c>
      <c r="I31" s="116">
        <f t="shared" si="0"/>
        <v>183920.05</v>
      </c>
      <c r="J31" s="116">
        <f t="shared" si="0"/>
        <v>79550.480969429074</v>
      </c>
      <c r="K31" s="117">
        <f t="shared" si="0"/>
        <v>13149.900000000373</v>
      </c>
    </row>
    <row r="32" spans="1:15" ht="14.25" customHeight="1" x14ac:dyDescent="0.25">
      <c r="A32" s="1"/>
      <c r="B32" s="2"/>
      <c r="C32" s="2"/>
      <c r="D32" s="2"/>
      <c r="E32" s="2"/>
      <c r="F32" s="3" t="s">
        <v>21</v>
      </c>
      <c r="G32" s="116">
        <f t="shared" si="0"/>
        <v>7660174.5800000019</v>
      </c>
      <c r="H32" s="116">
        <f t="shared" si="0"/>
        <v>6153227.5500000026</v>
      </c>
      <c r="I32" s="116">
        <f t="shared" si="0"/>
        <v>-700363.4299999997</v>
      </c>
      <c r="J32" s="116">
        <f t="shared" si="0"/>
        <v>-9598102.9120641798</v>
      </c>
      <c r="K32" s="117">
        <f t="shared" si="0"/>
        <v>-8598337.4117493723</v>
      </c>
    </row>
    <row r="33" spans="1:12" ht="14.25" hidden="1" customHeight="1" x14ac:dyDescent="0.25">
      <c r="A33" s="1"/>
      <c r="B33" s="2"/>
      <c r="C33" s="12"/>
      <c r="D33" s="12"/>
      <c r="E33" s="2"/>
      <c r="F33" s="3"/>
      <c r="G33" s="116"/>
      <c r="H33" s="116"/>
      <c r="I33" s="116"/>
      <c r="J33" s="116"/>
      <c r="K33" s="117"/>
    </row>
    <row r="34" spans="1:12" ht="14.25" customHeight="1" thickBot="1" x14ac:dyDescent="0.3">
      <c r="A34" s="1"/>
      <c r="B34" s="2"/>
      <c r="C34" s="2"/>
      <c r="D34" s="2"/>
      <c r="E34" s="2"/>
      <c r="F34" s="16" t="s">
        <v>31</v>
      </c>
      <c r="G34" s="118">
        <f>SUM(G29:G33)</f>
        <v>2573211.9100000095</v>
      </c>
      <c r="H34" s="118">
        <f>SUM(H29:H33)</f>
        <v>-2270660.0700000226</v>
      </c>
      <c r="I34" s="118">
        <f>SUM(I29:I33)</f>
        <v>-9056109.5599999987</v>
      </c>
      <c r="J34" s="118">
        <f>SUM(J29:J33)</f>
        <v>-7220262.4671113361</v>
      </c>
      <c r="K34" s="122">
        <f>SUM(K29:K33)</f>
        <v>-8512975.758396389</v>
      </c>
    </row>
    <row r="35" spans="1:12" ht="14.25" customHeight="1" x14ac:dyDescent="0.25">
      <c r="A35" s="1"/>
      <c r="B35" s="2"/>
      <c r="C35" s="2"/>
      <c r="D35" s="2"/>
      <c r="E35" s="2"/>
      <c r="F35" s="3"/>
      <c r="G35" s="116"/>
      <c r="H35" s="116"/>
      <c r="I35" s="116"/>
      <c r="J35" s="116"/>
      <c r="K35" s="116"/>
    </row>
    <row r="36" spans="1:12" ht="14.25" hidden="1" customHeight="1" x14ac:dyDescent="0.25">
      <c r="A36" s="1"/>
      <c r="B36" s="2"/>
      <c r="C36" s="2" t="s">
        <v>10</v>
      </c>
      <c r="D36" s="2" t="s">
        <v>32</v>
      </c>
      <c r="E36" s="2" t="s">
        <v>12</v>
      </c>
      <c r="F36" s="2" t="s">
        <v>33</v>
      </c>
      <c r="G36" s="120">
        <v>1511080.99</v>
      </c>
      <c r="H36" s="120">
        <v>1247266.43</v>
      </c>
      <c r="I36" s="120">
        <v>1170360.5899999999</v>
      </c>
      <c r="J36" s="120">
        <v>390815.00000000081</v>
      </c>
      <c r="K36" s="120">
        <v>187308.99999999994</v>
      </c>
    </row>
    <row r="37" spans="1:12" ht="14.25" hidden="1" customHeight="1" x14ac:dyDescent="0.25">
      <c r="A37" s="1"/>
      <c r="B37" s="2"/>
      <c r="C37" s="2" t="s">
        <v>24</v>
      </c>
      <c r="D37" s="2" t="s">
        <v>32</v>
      </c>
      <c r="E37" s="2" t="s">
        <v>12</v>
      </c>
      <c r="F37" s="2" t="s">
        <v>34</v>
      </c>
      <c r="G37" s="120">
        <v>2298556.6799999997</v>
      </c>
      <c r="H37" s="120">
        <v>1337861.78</v>
      </c>
      <c r="I37" s="120">
        <v>480295.12999999995</v>
      </c>
      <c r="J37" s="120">
        <v>697005.02423979226</v>
      </c>
      <c r="K37" s="120">
        <v>391667.51815137843</v>
      </c>
    </row>
    <row r="38" spans="1:12" ht="14.25" customHeight="1" x14ac:dyDescent="0.25">
      <c r="A38" s="1"/>
      <c r="G38" s="123"/>
      <c r="H38" s="123"/>
      <c r="I38" s="123"/>
      <c r="J38" s="123"/>
      <c r="K38" s="124"/>
      <c r="L38" s="115" t="s">
        <v>233</v>
      </c>
    </row>
    <row r="39" spans="1:12" ht="14.25" customHeight="1" x14ac:dyDescent="0.25">
      <c r="G39" s="125"/>
      <c r="H39" s="125"/>
      <c r="I39" s="125"/>
      <c r="J39" s="125"/>
      <c r="K39" s="126"/>
      <c r="L39" s="113"/>
    </row>
    <row r="40" spans="1:12" ht="14.25" customHeight="1" x14ac:dyDescent="0.25">
      <c r="G40" s="125"/>
      <c r="H40" s="125"/>
      <c r="I40" s="125"/>
      <c r="J40" s="125"/>
      <c r="K40" s="126">
        <v>1000000</v>
      </c>
      <c r="L40" s="113" t="s">
        <v>251</v>
      </c>
    </row>
    <row r="41" spans="1:12" ht="14.25" customHeight="1" x14ac:dyDescent="0.25">
      <c r="G41" s="125"/>
      <c r="H41" s="125"/>
      <c r="I41" s="125"/>
      <c r="J41" s="125"/>
      <c r="K41" s="126"/>
      <c r="L41" s="113"/>
    </row>
    <row r="42" spans="1:12" ht="14.25" customHeight="1" x14ac:dyDescent="0.25">
      <c r="G42" s="125"/>
      <c r="H42" s="125"/>
      <c r="I42" s="125"/>
      <c r="J42" s="125"/>
      <c r="K42" s="126">
        <v>2500000</v>
      </c>
      <c r="L42" s="113" t="s">
        <v>252</v>
      </c>
    </row>
    <row r="43" spans="1:12" ht="14.25" customHeight="1" x14ac:dyDescent="0.25">
      <c r="G43" s="125"/>
      <c r="H43" s="125"/>
      <c r="I43" s="125"/>
      <c r="J43" s="125"/>
      <c r="K43" s="126"/>
      <c r="L43" s="113"/>
    </row>
    <row r="44" spans="1:12" ht="14.25" customHeight="1" thickBot="1" x14ac:dyDescent="0.3">
      <c r="G44" s="125"/>
      <c r="H44" s="125"/>
      <c r="I44" s="125"/>
      <c r="J44" s="125"/>
      <c r="K44" s="127">
        <f>K34+K40+K42</f>
        <v>-5012975.758396389</v>
      </c>
      <c r="L44" s="113" t="s">
        <v>232</v>
      </c>
    </row>
  </sheetData>
  <pageMargins left="1" right="1" top="1" bottom="1" header="0.5" footer="0.5"/>
  <pageSetup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A7A8-8EF1-4001-B641-297859C00D4D}">
  <sheetPr>
    <tabColor theme="9" tint="0.59999389629810485"/>
  </sheetPr>
  <dimension ref="B1:M54"/>
  <sheetViews>
    <sheetView showGridLines="0" zoomScaleNormal="100" workbookViewId="0">
      <pane xSplit="5" ySplit="6" topLeftCell="F7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F7" sqref="F7"/>
    </sheetView>
  </sheetViews>
  <sheetFormatPr defaultColWidth="10" defaultRowHeight="14.25" customHeight="1" x14ac:dyDescent="0.25"/>
  <cols>
    <col min="1" max="1" width="7.109375" style="35" customWidth="1"/>
    <col min="2" max="2" width="10" style="35" hidden="1" customWidth="1"/>
    <col min="3" max="3" width="26" style="35" hidden="1" customWidth="1"/>
    <col min="4" max="4" width="10" style="35" hidden="1" customWidth="1"/>
    <col min="5" max="5" width="36.44140625" style="35" customWidth="1"/>
    <col min="6" max="7" width="14.33203125" style="35" customWidth="1"/>
    <col min="8" max="8" width="14.33203125" style="35" hidden="1" customWidth="1"/>
    <col min="9" max="10" width="14.33203125" style="35" customWidth="1"/>
    <col min="11" max="12" width="12.88671875" style="35" hidden="1" customWidth="1"/>
    <col min="13" max="13" width="14.33203125" style="35" customWidth="1"/>
    <col min="14" max="16384" width="10" style="35"/>
  </cols>
  <sheetData>
    <row r="1" spans="2:12" ht="15" customHeight="1" x14ac:dyDescent="0.25">
      <c r="B1" s="2"/>
      <c r="C1" s="2"/>
      <c r="D1" s="2"/>
      <c r="F1" s="18"/>
      <c r="G1" s="18"/>
      <c r="H1" s="18"/>
      <c r="I1" s="18"/>
      <c r="J1" s="18"/>
      <c r="K1" s="19"/>
      <c r="L1" s="20"/>
    </row>
    <row r="2" spans="2:12" ht="19.5" customHeight="1" x14ac:dyDescent="0.35">
      <c r="B2" s="2"/>
      <c r="C2" s="2"/>
      <c r="D2" s="2"/>
      <c r="E2" s="21" t="s">
        <v>35</v>
      </c>
      <c r="F2" s="22"/>
      <c r="G2" s="22"/>
      <c r="H2" s="22"/>
      <c r="I2" s="22"/>
      <c r="J2" s="22"/>
      <c r="K2" s="23"/>
      <c r="L2" s="24"/>
    </row>
    <row r="3" spans="2:12" ht="19.5" customHeight="1" x14ac:dyDescent="0.35">
      <c r="B3" s="2"/>
      <c r="C3" s="2"/>
      <c r="D3" s="2"/>
      <c r="E3" s="21" t="s">
        <v>36</v>
      </c>
      <c r="F3" s="22"/>
      <c r="G3" s="22"/>
      <c r="H3" s="22"/>
      <c r="I3" s="22"/>
      <c r="J3" s="22"/>
      <c r="K3" s="23"/>
      <c r="L3" s="24"/>
    </row>
    <row r="4" spans="2:12" ht="21.75" customHeight="1" x14ac:dyDescent="0.25">
      <c r="B4" s="2"/>
      <c r="C4" s="2"/>
      <c r="D4" s="2"/>
      <c r="E4" s="138" t="s">
        <v>246</v>
      </c>
      <c r="F4" s="25" t="str">
        <f>F6&amp;" "&amp;F5</f>
        <v>2023 Actual</v>
      </c>
      <c r="G4" s="25" t="str">
        <f>G6&amp;" "&amp;G5</f>
        <v>2024 Actual</v>
      </c>
      <c r="H4" s="25" t="str">
        <f>H6&amp;" "&amp;H5</f>
        <v>March 2025 Actual</v>
      </c>
      <c r="I4" s="25" t="str">
        <f>I6&amp;" "&amp;I5</f>
        <v>2025 Budget</v>
      </c>
      <c r="J4" s="25" t="str">
        <f>J6&amp;" "&amp;J5</f>
        <v>2026 Budget</v>
      </c>
      <c r="K4" s="26" t="s">
        <v>37</v>
      </c>
      <c r="L4" s="27" t="s">
        <v>38</v>
      </c>
    </row>
    <row r="5" spans="2:12" ht="15" hidden="1" customHeight="1" x14ac:dyDescent="0.25">
      <c r="B5" s="2"/>
      <c r="C5" s="2"/>
      <c r="D5" s="2"/>
      <c r="E5" s="28"/>
      <c r="F5" s="29" t="s">
        <v>7</v>
      </c>
      <c r="G5" s="29" t="s">
        <v>7</v>
      </c>
      <c r="H5" s="29" t="s">
        <v>7</v>
      </c>
      <c r="I5" s="29" t="s">
        <v>8</v>
      </c>
      <c r="J5" s="29" t="s">
        <v>8</v>
      </c>
    </row>
    <row r="6" spans="2:12" ht="15" hidden="1" customHeight="1" x14ac:dyDescent="0.25">
      <c r="B6" s="2"/>
      <c r="C6" s="2"/>
      <c r="D6" s="2"/>
      <c r="E6" s="28"/>
      <c r="F6" s="29" t="s">
        <v>2</v>
      </c>
      <c r="G6" s="29" t="s">
        <v>3</v>
      </c>
      <c r="H6" s="29" t="s">
        <v>4</v>
      </c>
      <c r="I6" s="29" t="s">
        <v>5</v>
      </c>
      <c r="J6" s="29" t="s">
        <v>6</v>
      </c>
    </row>
    <row r="7" spans="2:12" ht="15" customHeight="1" x14ac:dyDescent="0.25">
      <c r="B7" s="2"/>
      <c r="C7" s="2"/>
      <c r="D7" s="2"/>
      <c r="E7" s="30" t="s">
        <v>39</v>
      </c>
      <c r="F7" s="18"/>
      <c r="G7" s="18"/>
      <c r="H7" s="18"/>
      <c r="I7" s="18"/>
      <c r="J7" s="18"/>
    </row>
    <row r="8" spans="2:12" ht="15" customHeight="1" x14ac:dyDescent="0.25">
      <c r="B8" s="2" t="s">
        <v>11</v>
      </c>
      <c r="C8" s="2" t="s">
        <v>40</v>
      </c>
      <c r="D8" s="2" t="s">
        <v>41</v>
      </c>
      <c r="E8" s="31" t="s">
        <v>42</v>
      </c>
      <c r="F8" s="128">
        <v>2151194.0100000002</v>
      </c>
      <c r="G8" s="128">
        <v>1993485.5899999999</v>
      </c>
      <c r="H8" s="128">
        <v>958697.62</v>
      </c>
      <c r="I8" s="128">
        <v>2273607.9999999995</v>
      </c>
      <c r="J8" s="128">
        <v>2523035.9999999991</v>
      </c>
    </row>
    <row r="9" spans="2:12" ht="15" customHeight="1" x14ac:dyDescent="0.25">
      <c r="B9" s="2" t="s">
        <v>11</v>
      </c>
      <c r="C9" s="2" t="s">
        <v>40</v>
      </c>
      <c r="D9" s="2" t="s">
        <v>43</v>
      </c>
      <c r="E9" s="31" t="s">
        <v>253</v>
      </c>
      <c r="F9" s="128">
        <v>1830255.68</v>
      </c>
      <c r="G9" s="128">
        <v>1611640.47</v>
      </c>
      <c r="H9" s="128">
        <v>163748.54</v>
      </c>
      <c r="I9" s="128">
        <v>1715896</v>
      </c>
      <c r="J9" s="128">
        <v>897350</v>
      </c>
    </row>
    <row r="10" spans="2:12" ht="15" customHeight="1" x14ac:dyDescent="0.25">
      <c r="B10" s="2" t="s">
        <v>11</v>
      </c>
      <c r="C10" s="2" t="s">
        <v>40</v>
      </c>
      <c r="D10" s="2" t="s">
        <v>44</v>
      </c>
      <c r="E10" s="31" t="s">
        <v>45</v>
      </c>
      <c r="F10" s="128">
        <v>158362.59</v>
      </c>
      <c r="G10" s="128">
        <v>176903.86</v>
      </c>
      <c r="H10" s="128">
        <v>72635.709999999992</v>
      </c>
      <c r="I10" s="128">
        <v>178430.00000000041</v>
      </c>
      <c r="J10" s="128">
        <v>256995.00000000003</v>
      </c>
    </row>
    <row r="11" spans="2:12" ht="15" customHeight="1" x14ac:dyDescent="0.25">
      <c r="B11" s="2" t="s">
        <v>16</v>
      </c>
      <c r="C11" s="2" t="s">
        <v>40</v>
      </c>
      <c r="D11" s="2" t="s">
        <v>46</v>
      </c>
      <c r="E11" s="31" t="s">
        <v>47</v>
      </c>
      <c r="F11" s="128">
        <v>1141331.6199999999</v>
      </c>
      <c r="G11" s="128">
        <v>1960290.3799999976</v>
      </c>
      <c r="H11" s="128">
        <v>431222.86000000004</v>
      </c>
      <c r="I11" s="128">
        <v>1436409.4800000004</v>
      </c>
      <c r="J11" s="128">
        <v>3958647.4199999957</v>
      </c>
    </row>
    <row r="12" spans="2:12" ht="15" customHeight="1" x14ac:dyDescent="0.25">
      <c r="B12" s="2" t="s">
        <v>18</v>
      </c>
      <c r="C12" s="2" t="s">
        <v>40</v>
      </c>
      <c r="D12" s="2" t="s">
        <v>46</v>
      </c>
      <c r="E12" s="31" t="s">
        <v>48</v>
      </c>
      <c r="F12" s="128">
        <v>19885.419999999995</v>
      </c>
      <c r="G12" s="128">
        <v>20339.420000000006</v>
      </c>
      <c r="H12" s="128">
        <v>11098.410000000002</v>
      </c>
      <c r="I12" s="128">
        <v>19725.000000000015</v>
      </c>
      <c r="J12" s="128">
        <v>141992.10000000003</v>
      </c>
    </row>
    <row r="13" spans="2:12" ht="15" customHeight="1" thickBot="1" x14ac:dyDescent="0.3">
      <c r="B13" s="2" t="s">
        <v>20</v>
      </c>
      <c r="C13" s="2" t="s">
        <v>40</v>
      </c>
      <c r="D13" s="2" t="s">
        <v>46</v>
      </c>
      <c r="E13" s="31" t="s">
        <v>49</v>
      </c>
      <c r="F13" s="128">
        <v>1060238.44</v>
      </c>
      <c r="G13" s="128">
        <v>931837.0199999999</v>
      </c>
      <c r="H13" s="128">
        <v>469866.35000000009</v>
      </c>
      <c r="I13" s="128">
        <v>1664470.0000000005</v>
      </c>
      <c r="J13" s="128">
        <v>1294971.0000000005</v>
      </c>
    </row>
    <row r="14" spans="2:12" ht="15" hidden="1" customHeight="1" thickBot="1" x14ac:dyDescent="0.3">
      <c r="B14" s="2"/>
      <c r="C14" s="2"/>
      <c r="D14" s="2"/>
      <c r="E14" s="3"/>
      <c r="F14" s="129"/>
      <c r="G14" s="129"/>
      <c r="H14" s="129"/>
      <c r="I14" s="129"/>
      <c r="J14" s="129"/>
    </row>
    <row r="15" spans="2:12" ht="15" customHeight="1" thickBot="1" x14ac:dyDescent="0.3">
      <c r="B15" s="2"/>
      <c r="C15" s="2"/>
      <c r="D15" s="2"/>
      <c r="E15" s="30" t="s">
        <v>50</v>
      </c>
      <c r="F15" s="130">
        <f>SUM(F7:F14)</f>
        <v>6361267.7599999998</v>
      </c>
      <c r="G15" s="130">
        <f>SUM(G7:G14)</f>
        <v>6694496.7399999965</v>
      </c>
      <c r="H15" s="130">
        <f>SUM(H7:H14)</f>
        <v>2107269.4900000002</v>
      </c>
      <c r="I15" s="130">
        <f>SUM(I7:I14)</f>
        <v>7288538.4800000004</v>
      </c>
      <c r="J15" s="130">
        <f>SUM(J7:J14)</f>
        <v>9072991.519999994</v>
      </c>
    </row>
    <row r="16" spans="2:12" ht="15" customHeight="1" x14ac:dyDescent="0.25">
      <c r="B16" s="2"/>
      <c r="C16" s="2"/>
      <c r="D16" s="2"/>
      <c r="E16" s="31"/>
      <c r="F16" s="128"/>
      <c r="G16" s="128"/>
      <c r="H16" s="128"/>
      <c r="I16" s="128"/>
      <c r="J16" s="128"/>
    </row>
    <row r="17" spans="2:13" ht="15" customHeight="1" x14ac:dyDescent="0.25">
      <c r="B17" s="2"/>
      <c r="C17" s="2"/>
      <c r="D17" s="2"/>
      <c r="E17" s="30" t="s">
        <v>51</v>
      </c>
      <c r="F17" s="128"/>
      <c r="G17" s="128"/>
      <c r="H17" s="128"/>
      <c r="I17" s="128"/>
      <c r="J17" s="128"/>
    </row>
    <row r="18" spans="2:13" ht="15" hidden="1" customHeight="1" x14ac:dyDescent="0.25">
      <c r="B18" s="2" t="s">
        <v>11</v>
      </c>
      <c r="C18" s="2" t="s">
        <v>52</v>
      </c>
      <c r="D18" s="2" t="s">
        <v>41</v>
      </c>
      <c r="E18" s="33"/>
      <c r="F18" s="131">
        <v>-650417.70000000065</v>
      </c>
      <c r="G18" s="131">
        <v>-451118.50999999995</v>
      </c>
      <c r="H18" s="131">
        <v>-548583.22999999986</v>
      </c>
      <c r="I18" s="131">
        <v>657081.29350018862</v>
      </c>
      <c r="J18" s="131">
        <v>-46882.48307692149</v>
      </c>
    </row>
    <row r="19" spans="2:13" ht="15" hidden="1" customHeight="1" x14ac:dyDescent="0.25">
      <c r="B19" s="2" t="s">
        <v>11</v>
      </c>
      <c r="C19" s="2" t="s">
        <v>26</v>
      </c>
      <c r="D19" s="2" t="s">
        <v>27</v>
      </c>
      <c r="E19" s="33"/>
      <c r="F19" s="131">
        <v>0</v>
      </c>
      <c r="G19" s="131">
        <v>0</v>
      </c>
      <c r="H19" s="131">
        <v>0</v>
      </c>
      <c r="I19" s="131">
        <v>0</v>
      </c>
      <c r="J19" s="131">
        <v>0</v>
      </c>
    </row>
    <row r="20" spans="2:13" ht="15" customHeight="1" x14ac:dyDescent="0.25">
      <c r="B20" s="2"/>
      <c r="C20" s="2"/>
      <c r="D20" s="2"/>
      <c r="E20" s="31" t="s">
        <v>53</v>
      </c>
      <c r="F20" s="128">
        <f>F18+F19</f>
        <v>-650417.70000000065</v>
      </c>
      <c r="G20" s="128">
        <f>G18+G19</f>
        <v>-451118.50999999995</v>
      </c>
      <c r="H20" s="128">
        <f>H18+H19</f>
        <v>-548583.22999999986</v>
      </c>
      <c r="I20" s="128">
        <f>I18+I19</f>
        <v>657081.29350018862</v>
      </c>
      <c r="J20" s="128">
        <f>J18+J19</f>
        <v>-46882.48307692149</v>
      </c>
    </row>
    <row r="21" spans="2:13" ht="15" customHeight="1" x14ac:dyDescent="0.25">
      <c r="B21" s="2" t="s">
        <v>11</v>
      </c>
      <c r="C21" s="2" t="s">
        <v>52</v>
      </c>
      <c r="D21" s="2" t="s">
        <v>43</v>
      </c>
      <c r="E21" s="31" t="s">
        <v>254</v>
      </c>
      <c r="F21" s="128">
        <v>-1353460.8900000004</v>
      </c>
      <c r="G21" s="128">
        <v>-1631056.99</v>
      </c>
      <c r="H21" s="128">
        <v>-1041907.38</v>
      </c>
      <c r="I21" s="128">
        <v>-1590807.2664155443</v>
      </c>
      <c r="J21" s="128">
        <v>-158809.20278775468</v>
      </c>
    </row>
    <row r="22" spans="2:13" ht="15" customHeight="1" x14ac:dyDescent="0.25">
      <c r="B22" s="2" t="s">
        <v>11</v>
      </c>
      <c r="C22" s="2" t="s">
        <v>52</v>
      </c>
      <c r="D22" s="2" t="s">
        <v>44</v>
      </c>
      <c r="E22" s="31" t="s">
        <v>244</v>
      </c>
      <c r="F22" s="128">
        <v>207514.14</v>
      </c>
      <c r="G22" s="128">
        <v>221549.53</v>
      </c>
      <c r="H22" s="128">
        <v>-11900.250000000015</v>
      </c>
      <c r="I22" s="128">
        <v>222225.83742026734</v>
      </c>
      <c r="J22" s="128">
        <v>16692.313654109133</v>
      </c>
    </row>
    <row r="23" spans="2:13" ht="15" customHeight="1" x14ac:dyDescent="0.25">
      <c r="B23" s="2" t="s">
        <v>11</v>
      </c>
      <c r="C23" s="2" t="s">
        <v>52</v>
      </c>
      <c r="D23" s="2" t="s">
        <v>55</v>
      </c>
      <c r="E23" s="34" t="s">
        <v>56</v>
      </c>
      <c r="F23" s="128">
        <v>4620730.24</v>
      </c>
      <c r="G23" s="128">
        <v>4744874.5599999996</v>
      </c>
      <c r="H23" s="128">
        <v>2577494.4499999997</v>
      </c>
      <c r="I23" s="128">
        <v>4713371</v>
      </c>
      <c r="J23" s="128">
        <v>4750968.0000000047</v>
      </c>
    </row>
    <row r="24" spans="2:13" ht="15" customHeight="1" x14ac:dyDescent="0.25">
      <c r="B24" s="2" t="s">
        <v>11</v>
      </c>
      <c r="C24" s="2" t="s">
        <v>57</v>
      </c>
      <c r="D24" s="2" t="s">
        <v>46</v>
      </c>
      <c r="E24" s="31" t="s">
        <v>58</v>
      </c>
      <c r="F24" s="128">
        <v>1287522.1200000001</v>
      </c>
      <c r="G24" s="128">
        <v>1218031.3999999999</v>
      </c>
      <c r="H24" s="128">
        <v>603307.99</v>
      </c>
      <c r="I24" s="128">
        <v>1136697.9999999995</v>
      </c>
      <c r="J24" s="128">
        <v>925212</v>
      </c>
    </row>
    <row r="25" spans="2:13" ht="15" customHeight="1" x14ac:dyDescent="0.25">
      <c r="B25" s="2" t="s">
        <v>11</v>
      </c>
      <c r="C25" s="2" t="s">
        <v>10</v>
      </c>
      <c r="D25" s="2" t="s">
        <v>59</v>
      </c>
      <c r="E25" s="31" t="s">
        <v>60</v>
      </c>
      <c r="F25" s="128">
        <v>6242.1</v>
      </c>
      <c r="G25" s="128">
        <v>5699.8300000000008</v>
      </c>
      <c r="H25" s="128">
        <v>3183.4</v>
      </c>
      <c r="I25" s="128">
        <v>6000</v>
      </c>
      <c r="J25" s="128">
        <v>5000.0000000000045</v>
      </c>
    </row>
    <row r="26" spans="2:13" ht="15" customHeight="1" x14ac:dyDescent="0.25">
      <c r="B26" s="2" t="s">
        <v>11</v>
      </c>
      <c r="C26" s="2" t="s">
        <v>10</v>
      </c>
      <c r="D26" s="2" t="s">
        <v>61</v>
      </c>
      <c r="E26" s="31" t="s">
        <v>255</v>
      </c>
      <c r="F26" s="128">
        <v>1544554.1</v>
      </c>
      <c r="G26" s="128">
        <v>875806.72000000009</v>
      </c>
      <c r="H26" s="128">
        <v>474330.72000000003</v>
      </c>
      <c r="I26" s="128">
        <v>390276.00000000012</v>
      </c>
      <c r="J26" s="128">
        <v>353310</v>
      </c>
    </row>
    <row r="27" spans="2:13" ht="15" customHeight="1" x14ac:dyDescent="0.25">
      <c r="B27" s="2" t="s">
        <v>11</v>
      </c>
      <c r="C27" s="2" t="s">
        <v>10</v>
      </c>
      <c r="D27" s="2" t="s">
        <v>62</v>
      </c>
      <c r="E27" s="31" t="s">
        <v>63</v>
      </c>
      <c r="F27" s="128">
        <v>60470.009999999995</v>
      </c>
      <c r="G27" s="128">
        <v>76447.95</v>
      </c>
      <c r="H27" s="128">
        <v>29587.399999999994</v>
      </c>
      <c r="I27" s="128">
        <v>11876799.999999996</v>
      </c>
      <c r="J27" s="128">
        <v>4491164</v>
      </c>
    </row>
    <row r="28" spans="2:13" ht="15" customHeight="1" thickBot="1" x14ac:dyDescent="0.3">
      <c r="B28" s="2" t="s">
        <v>11</v>
      </c>
      <c r="C28" s="2" t="s">
        <v>10</v>
      </c>
      <c r="D28" s="2" t="s">
        <v>64</v>
      </c>
      <c r="E28" s="31" t="s">
        <v>256</v>
      </c>
      <c r="F28" s="128">
        <v>7.99</v>
      </c>
      <c r="G28" s="128">
        <v>4.18</v>
      </c>
      <c r="H28" s="128">
        <v>3.4700000000000006</v>
      </c>
      <c r="I28" s="128">
        <v>0</v>
      </c>
      <c r="J28" s="128">
        <v>50000.000000000044</v>
      </c>
      <c r="M28" s="35" t="s">
        <v>212</v>
      </c>
    </row>
    <row r="29" spans="2:13" ht="15" hidden="1" customHeight="1" x14ac:dyDescent="0.25">
      <c r="B29" s="2" t="s">
        <v>11</v>
      </c>
      <c r="C29" s="2" t="s">
        <v>65</v>
      </c>
      <c r="D29" s="2" t="s">
        <v>66</v>
      </c>
      <c r="E29" s="31" t="s">
        <v>67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</row>
    <row r="30" spans="2:13" ht="15" hidden="1" customHeight="1" thickBot="1" x14ac:dyDescent="0.3">
      <c r="B30" s="2"/>
      <c r="C30" s="2"/>
      <c r="D30" s="2"/>
      <c r="E30" s="31" t="s">
        <v>14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</row>
    <row r="31" spans="2:13" ht="15" hidden="1" customHeight="1" thickBot="1" x14ac:dyDescent="0.3">
      <c r="B31" s="2"/>
      <c r="C31" s="2"/>
      <c r="D31" s="2"/>
      <c r="F31" s="129"/>
      <c r="G31" s="129"/>
      <c r="H31" s="129"/>
      <c r="I31" s="129"/>
      <c r="J31" s="129"/>
    </row>
    <row r="32" spans="2:13" ht="15" customHeight="1" thickBot="1" x14ac:dyDescent="0.3">
      <c r="B32" s="2"/>
      <c r="C32" s="2"/>
      <c r="D32" s="2"/>
      <c r="E32" s="30" t="s">
        <v>68</v>
      </c>
      <c r="F32" s="130">
        <f>SUM(F20:F31)</f>
        <v>5723162.1099999994</v>
      </c>
      <c r="G32" s="130">
        <f>SUM(G20:G31)</f>
        <v>5060238.67</v>
      </c>
      <c r="H32" s="130">
        <f>SUM(H20:H31)</f>
        <v>2085516.5699999996</v>
      </c>
      <c r="I32" s="130">
        <f>SUM(I20:I31)</f>
        <v>17411644.864504907</v>
      </c>
      <c r="J32" s="130">
        <f>SUM(J20:J31)</f>
        <v>10386654.627789438</v>
      </c>
    </row>
    <row r="33" spans="2:13" ht="15" customHeight="1" thickBot="1" x14ac:dyDescent="0.3">
      <c r="B33" s="2"/>
      <c r="C33" s="2"/>
      <c r="D33" s="2"/>
      <c r="E33" s="30" t="s">
        <v>69</v>
      </c>
      <c r="F33" s="128"/>
      <c r="G33" s="128"/>
      <c r="H33" s="128"/>
      <c r="I33" s="128"/>
      <c r="J33" s="128"/>
    </row>
    <row r="34" spans="2:13" ht="15" customHeight="1" thickBot="1" x14ac:dyDescent="0.3">
      <c r="B34" s="2"/>
      <c r="C34" s="2"/>
      <c r="D34" s="2"/>
      <c r="E34" s="30" t="s">
        <v>70</v>
      </c>
      <c r="F34" s="130">
        <f>F15+F32</f>
        <v>12084429.869999999</v>
      </c>
      <c r="G34" s="130">
        <f>G15+G32</f>
        <v>11754735.409999996</v>
      </c>
      <c r="H34" s="130">
        <f>H15+H32</f>
        <v>4192786.0599999996</v>
      </c>
      <c r="I34" s="130">
        <f>I15+I32</f>
        <v>24700183.344504908</v>
      </c>
      <c r="J34" s="130">
        <f>J15+J32</f>
        <v>19459646.147789434</v>
      </c>
    </row>
    <row r="35" spans="2:13" ht="15" customHeight="1" x14ac:dyDescent="0.25">
      <c r="B35" s="2"/>
      <c r="C35" s="2"/>
      <c r="D35" s="2"/>
      <c r="E35" s="30" t="s">
        <v>234</v>
      </c>
      <c r="F35" s="128"/>
      <c r="G35" s="128"/>
      <c r="H35" s="128"/>
      <c r="I35" s="128"/>
      <c r="J35" s="128"/>
    </row>
    <row r="36" spans="2:13" ht="15" customHeight="1" x14ac:dyDescent="0.25">
      <c r="B36" s="2"/>
      <c r="C36" s="2"/>
      <c r="D36" s="2"/>
      <c r="E36" s="30"/>
      <c r="F36" s="128"/>
      <c r="G36" s="128"/>
      <c r="H36" s="128"/>
      <c r="I36" s="128"/>
      <c r="J36" s="128"/>
    </row>
    <row r="37" spans="2:13" ht="15" customHeight="1" x14ac:dyDescent="0.25">
      <c r="B37" s="2"/>
      <c r="C37" s="2"/>
      <c r="D37" s="2"/>
      <c r="E37" s="30" t="s">
        <v>23</v>
      </c>
      <c r="F37" s="128"/>
      <c r="G37" s="128"/>
      <c r="H37" s="128"/>
      <c r="I37" s="128"/>
      <c r="J37" s="128"/>
    </row>
    <row r="38" spans="2:13" ht="15" customHeight="1" x14ac:dyDescent="0.25">
      <c r="B38" s="2" t="s">
        <v>11</v>
      </c>
      <c r="C38" s="2" t="s">
        <v>24</v>
      </c>
      <c r="D38" s="2" t="s">
        <v>61</v>
      </c>
      <c r="E38" s="31" t="s">
        <v>71</v>
      </c>
      <c r="F38" s="128">
        <v>2283350.9800000004</v>
      </c>
      <c r="G38" s="128">
        <v>3613208.31</v>
      </c>
      <c r="H38" s="128">
        <v>1804342.12</v>
      </c>
      <c r="I38" s="128">
        <v>3038582.1670446801</v>
      </c>
      <c r="J38" s="128">
        <v>2728146.5628832523</v>
      </c>
    </row>
    <row r="39" spans="2:13" ht="15" customHeight="1" x14ac:dyDescent="0.25">
      <c r="B39" s="2" t="s">
        <v>11</v>
      </c>
      <c r="C39" s="2" t="s">
        <v>24</v>
      </c>
      <c r="D39" s="2" t="s">
        <v>62</v>
      </c>
      <c r="E39" s="31" t="s">
        <v>72</v>
      </c>
      <c r="F39" s="128">
        <v>2610373.6099999994</v>
      </c>
      <c r="G39" s="128">
        <v>3268274.7600000002</v>
      </c>
      <c r="H39" s="128">
        <v>1769603.03</v>
      </c>
      <c r="I39" s="128">
        <v>4373873.0540472632</v>
      </c>
      <c r="J39" s="128">
        <v>3584655.8128746538</v>
      </c>
    </row>
    <row r="40" spans="2:13" ht="15" customHeight="1" x14ac:dyDescent="0.25">
      <c r="B40" s="2" t="s">
        <v>11</v>
      </c>
      <c r="C40" s="2" t="s">
        <v>24</v>
      </c>
      <c r="D40" s="2" t="s">
        <v>64</v>
      </c>
      <c r="E40" s="31" t="s">
        <v>245</v>
      </c>
      <c r="F40" s="128">
        <v>2693436.71</v>
      </c>
      <c r="G40" s="128">
        <v>2574932.6</v>
      </c>
      <c r="H40" s="128">
        <v>1547062.09</v>
      </c>
      <c r="I40" s="128">
        <v>2728575.5112683298</v>
      </c>
      <c r="J40" s="128">
        <v>2253574.0773537513</v>
      </c>
    </row>
    <row r="41" spans="2:13" ht="15" customHeight="1" x14ac:dyDescent="0.25">
      <c r="B41" s="2" t="s">
        <v>11</v>
      </c>
      <c r="C41" s="2" t="s">
        <v>24</v>
      </c>
      <c r="D41" s="2" t="s">
        <v>73</v>
      </c>
      <c r="E41" s="31" t="s">
        <v>74</v>
      </c>
      <c r="F41" s="128">
        <v>3319196.5999999992</v>
      </c>
      <c r="G41" s="128">
        <v>3937343.8600000003</v>
      </c>
      <c r="H41" s="128">
        <v>3278420.0100000002</v>
      </c>
      <c r="I41" s="128">
        <v>5529942.6843301551</v>
      </c>
      <c r="J41" s="128">
        <v>5383190.6430472955</v>
      </c>
    </row>
    <row r="42" spans="2:13" ht="15" customHeight="1" x14ac:dyDescent="0.25">
      <c r="B42" s="2" t="s">
        <v>11</v>
      </c>
      <c r="C42" s="2" t="s">
        <v>24</v>
      </c>
      <c r="D42" s="2" t="s">
        <v>75</v>
      </c>
      <c r="E42" s="31" t="s">
        <v>76</v>
      </c>
      <c r="F42" s="128">
        <v>898893.6</v>
      </c>
      <c r="G42" s="128">
        <v>965606.60999999987</v>
      </c>
      <c r="H42" s="128">
        <v>506085.60000000009</v>
      </c>
      <c r="I42" s="128">
        <v>876571.65341197595</v>
      </c>
      <c r="J42" s="128">
        <v>643256.39296512329</v>
      </c>
    </row>
    <row r="43" spans="2:13" ht="15" customHeight="1" x14ac:dyDescent="0.25">
      <c r="B43" s="2" t="s">
        <v>11</v>
      </c>
      <c r="C43" s="2" t="s">
        <v>24</v>
      </c>
      <c r="D43" s="2" t="s">
        <v>77</v>
      </c>
      <c r="E43" s="31" t="s">
        <v>78</v>
      </c>
      <c r="F43" s="128">
        <v>1659527.4900000002</v>
      </c>
      <c r="G43" s="128">
        <v>1732077.5699999998</v>
      </c>
      <c r="H43" s="128">
        <v>958262.89999999991</v>
      </c>
      <c r="I43" s="128">
        <v>1818401.8995977067</v>
      </c>
      <c r="J43" s="128">
        <v>1633250.3428159587</v>
      </c>
    </row>
    <row r="44" spans="2:13" ht="15" customHeight="1" x14ac:dyDescent="0.25">
      <c r="B44" s="2" t="s">
        <v>11</v>
      </c>
      <c r="C44" s="2" t="s">
        <v>24</v>
      </c>
      <c r="D44" s="2" t="s">
        <v>79</v>
      </c>
      <c r="E44" s="31" t="s">
        <v>80</v>
      </c>
      <c r="F44" s="128">
        <v>2589739.7200000002</v>
      </c>
      <c r="G44" s="128">
        <v>2715937.2300000004</v>
      </c>
      <c r="H44" s="128">
        <v>1655945.7200000002</v>
      </c>
      <c r="I44" s="128">
        <v>2464833.0667908769</v>
      </c>
      <c r="J44" s="128">
        <v>2366410.0768662826</v>
      </c>
    </row>
    <row r="45" spans="2:13" ht="15" hidden="1" customHeight="1" x14ac:dyDescent="0.25">
      <c r="B45" s="2" t="s">
        <v>11</v>
      </c>
      <c r="C45" s="2" t="s">
        <v>24</v>
      </c>
      <c r="D45" s="2" t="s">
        <v>81</v>
      </c>
      <c r="E45" s="33" t="s">
        <v>69</v>
      </c>
      <c r="F45" s="131">
        <v>1781363.2799999998</v>
      </c>
      <c r="G45" s="131">
        <v>2008241.0500000005</v>
      </c>
      <c r="H45" s="131">
        <v>566949.43000000005</v>
      </c>
      <c r="I45" s="131">
        <v>1368731</v>
      </c>
      <c r="J45" s="131">
        <v>679534.99999999686</v>
      </c>
      <c r="M45" s="35" t="s">
        <v>264</v>
      </c>
    </row>
    <row r="46" spans="2:13" ht="15" hidden="1" customHeight="1" x14ac:dyDescent="0.25">
      <c r="B46" s="2" t="s">
        <v>11</v>
      </c>
      <c r="C46" s="2" t="s">
        <v>24</v>
      </c>
      <c r="D46" s="2" t="s">
        <v>82</v>
      </c>
      <c r="E46" s="33" t="s">
        <v>69</v>
      </c>
      <c r="F46" s="131">
        <v>-6069848.4500000002</v>
      </c>
      <c r="G46" s="131">
        <v>-6411329.0500000007</v>
      </c>
      <c r="H46" s="131">
        <v>-1932637.61</v>
      </c>
      <c r="I46" s="131">
        <v>-7073092.4799999939</v>
      </c>
      <c r="J46" s="131">
        <v>-8873777.0000000056</v>
      </c>
      <c r="M46" s="35" t="s">
        <v>265</v>
      </c>
    </row>
    <row r="47" spans="2:13" ht="15" hidden="1" customHeight="1" x14ac:dyDescent="0.25">
      <c r="B47" s="2" t="s">
        <v>11</v>
      </c>
      <c r="C47" s="2" t="s">
        <v>40</v>
      </c>
      <c r="D47" s="2" t="s">
        <v>82</v>
      </c>
      <c r="E47" s="33" t="s">
        <v>69</v>
      </c>
      <c r="F47" s="131">
        <v>-6364509.6399999997</v>
      </c>
      <c r="G47" s="131">
        <v>-6707871.7399999993</v>
      </c>
      <c r="H47" s="131">
        <v>-2107269.4900000002</v>
      </c>
      <c r="I47" s="131">
        <v>-7288538.4799999967</v>
      </c>
      <c r="J47" s="131">
        <v>-9072992.0000000037</v>
      </c>
      <c r="M47" s="35" t="s">
        <v>266</v>
      </c>
    </row>
    <row r="48" spans="2:13" ht="15" hidden="1" customHeight="1" x14ac:dyDescent="0.25">
      <c r="B48" s="2" t="s">
        <v>11</v>
      </c>
      <c r="C48" s="2" t="s">
        <v>24</v>
      </c>
      <c r="D48" s="2" t="s">
        <v>55</v>
      </c>
      <c r="E48" s="33" t="s">
        <v>69</v>
      </c>
      <c r="F48" s="131">
        <v>113568.5</v>
      </c>
      <c r="G48" s="131">
        <v>112128.29000000001</v>
      </c>
      <c r="H48" s="131">
        <v>66033.34</v>
      </c>
      <c r="I48" s="131">
        <v>60000</v>
      </c>
      <c r="J48" s="131">
        <v>120000</v>
      </c>
      <c r="M48" s="35" t="s">
        <v>267</v>
      </c>
    </row>
    <row r="49" spans="2:12" ht="15" customHeight="1" thickBot="1" x14ac:dyDescent="0.3">
      <c r="B49" s="2"/>
      <c r="C49" s="2"/>
      <c r="D49" s="2"/>
      <c r="E49" s="31" t="s">
        <v>83</v>
      </c>
      <c r="F49" s="128">
        <f>F45+F46-F47-F48</f>
        <v>1962455.9699999997</v>
      </c>
      <c r="G49" s="128">
        <f>G45+G46-G47-G48</f>
        <v>2192655.4499999993</v>
      </c>
      <c r="H49" s="128">
        <f>H45+H46-H47-H48</f>
        <v>675547.97000000009</v>
      </c>
      <c r="I49" s="128">
        <f>I45+I46-I47-I48</f>
        <v>1524177.0000000028</v>
      </c>
      <c r="J49" s="128">
        <f>J45+J46-J47-J48</f>
        <v>758749.99999999534</v>
      </c>
    </row>
    <row r="50" spans="2:12" ht="15" customHeight="1" thickBot="1" x14ac:dyDescent="0.3">
      <c r="B50" s="2"/>
      <c r="C50" s="2"/>
      <c r="D50" s="2"/>
      <c r="E50" s="30" t="s">
        <v>84</v>
      </c>
      <c r="F50" s="130">
        <f>SUM(F38:F44,F49)</f>
        <v>18016974.68</v>
      </c>
      <c r="G50" s="130">
        <f>SUM(G38:G44,G49)</f>
        <v>21000036.390000001</v>
      </c>
      <c r="H50" s="130">
        <f>SUM(H38:H44,H49)</f>
        <v>12195269.440000001</v>
      </c>
      <c r="I50" s="130">
        <f>SUM(I38:I44,I49)</f>
        <v>22354957.036490988</v>
      </c>
      <c r="J50" s="130">
        <f>SUM(J38:J44,J49)</f>
        <v>19351233.908806313</v>
      </c>
    </row>
    <row r="51" spans="2:12" ht="15" customHeight="1" thickBot="1" x14ac:dyDescent="0.3">
      <c r="B51" s="2"/>
      <c r="C51" s="2"/>
      <c r="D51" s="2"/>
      <c r="F51" s="129"/>
      <c r="G51" s="129"/>
      <c r="H51" s="129"/>
      <c r="I51" s="129"/>
      <c r="J51" s="129"/>
    </row>
    <row r="52" spans="2:12" ht="15" customHeight="1" thickBot="1" x14ac:dyDescent="0.3">
      <c r="B52" s="2"/>
      <c r="C52" s="2"/>
      <c r="D52" s="2"/>
      <c r="E52" s="30" t="s">
        <v>85</v>
      </c>
      <c r="F52" s="130">
        <f>F34-F50</f>
        <v>-5932544.8100000005</v>
      </c>
      <c r="G52" s="130">
        <f>G34-G50</f>
        <v>-9245300.9800000042</v>
      </c>
      <c r="H52" s="130">
        <f>H34-H50</f>
        <v>-8002483.3800000018</v>
      </c>
      <c r="I52" s="130">
        <f>I34-I50</f>
        <v>2345226.3080139197</v>
      </c>
      <c r="J52" s="130">
        <f>J34-J50</f>
        <v>108412.23898312077</v>
      </c>
    </row>
    <row r="53" spans="2:12" ht="14.25" customHeight="1" x14ac:dyDescent="0.25">
      <c r="B53" s="2"/>
      <c r="C53" s="2"/>
      <c r="D53" s="2"/>
      <c r="F53" s="18"/>
      <c r="G53" s="18"/>
      <c r="H53" s="18"/>
      <c r="I53" s="18"/>
      <c r="J53" s="18"/>
    </row>
    <row r="54" spans="2:12" ht="14.25" customHeight="1" x14ac:dyDescent="0.25">
      <c r="B54" s="2"/>
      <c r="C54" s="2"/>
      <c r="D54" s="2"/>
      <c r="E54" s="30"/>
      <c r="F54" s="32"/>
      <c r="G54" s="32"/>
      <c r="H54" s="32"/>
      <c r="I54" s="32"/>
      <c r="J54" s="32"/>
      <c r="K54" s="36"/>
      <c r="L54" s="37"/>
    </row>
  </sheetData>
  <pageMargins left="1" right="1" top="1" bottom="1" header="0.5" footer="0.5"/>
  <pageSetup scale="8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EA39-D329-4674-BE36-2E707D8B2A6F}">
  <sheetPr>
    <tabColor theme="9" tint="0.59999389629810485"/>
  </sheetPr>
  <dimension ref="B2:I85"/>
  <sheetViews>
    <sheetView showGridLines="0" workbookViewId="0">
      <pane xSplit="4" ySplit="6" topLeftCell="E7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E7" sqref="E7"/>
    </sheetView>
  </sheetViews>
  <sheetFormatPr defaultColWidth="10" defaultRowHeight="14.25" customHeight="1" x14ac:dyDescent="0.25"/>
  <cols>
    <col min="1" max="1" width="7.109375" style="17" customWidth="1"/>
    <col min="2" max="3" width="14.33203125" style="17" hidden="1" customWidth="1"/>
    <col min="4" max="4" width="36.44140625" style="17" customWidth="1"/>
    <col min="5" max="6" width="14.33203125" style="17" customWidth="1"/>
    <col min="7" max="7" width="14.33203125" style="17" hidden="1" customWidth="1"/>
    <col min="8" max="10" width="14.33203125" style="17" customWidth="1"/>
    <col min="11" max="16384" width="10" style="17"/>
  </cols>
  <sheetData>
    <row r="2" spans="2:9" ht="19.5" customHeight="1" x14ac:dyDescent="0.25">
      <c r="B2" s="38"/>
      <c r="C2" s="38"/>
      <c r="D2" s="39" t="s">
        <v>35</v>
      </c>
      <c r="E2" s="40"/>
      <c r="F2" s="40"/>
      <c r="G2" s="40"/>
      <c r="H2" s="40"/>
      <c r="I2" s="40"/>
    </row>
    <row r="3" spans="2:9" ht="19.5" customHeight="1" x14ac:dyDescent="0.25">
      <c r="B3" s="38"/>
      <c r="C3" s="38"/>
      <c r="D3" s="41" t="s">
        <v>257</v>
      </c>
      <c r="E3" s="16"/>
      <c r="F3" s="16"/>
      <c r="G3" s="16"/>
      <c r="H3" s="16"/>
      <c r="I3" s="16"/>
    </row>
    <row r="4" spans="2:9" ht="30" customHeight="1" x14ac:dyDescent="0.25">
      <c r="B4" s="42"/>
      <c r="C4" s="2"/>
      <c r="D4" s="138" t="s">
        <v>246</v>
      </c>
      <c r="E4" s="43" t="str">
        <f>E5&amp;" "&amp;E6</f>
        <v>2023 Actual</v>
      </c>
      <c r="F4" s="43" t="str">
        <f>F5&amp;" "&amp;F6</f>
        <v>2024 Actual</v>
      </c>
      <c r="G4" s="43" t="str">
        <f>G5&amp;" "&amp;G6</f>
        <v>March 2025 Actual</v>
      </c>
      <c r="H4" s="43" t="str">
        <f>H5&amp;" "&amp;H6</f>
        <v>2025 Budget</v>
      </c>
      <c r="I4" s="43" t="str">
        <f>I5&amp;" "&amp;I6</f>
        <v>2026 Budget</v>
      </c>
    </row>
    <row r="5" spans="2:9" ht="14.25" hidden="1" customHeight="1" x14ac:dyDescent="0.25">
      <c r="B5" s="9"/>
      <c r="C5" s="15"/>
      <c r="D5" s="1"/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</row>
    <row r="6" spans="2:9" ht="14.25" hidden="1" customHeight="1" x14ac:dyDescent="0.25">
      <c r="B6" s="12"/>
      <c r="C6" s="44"/>
      <c r="D6" s="45"/>
      <c r="E6" s="3" t="s">
        <v>7</v>
      </c>
      <c r="F6" s="3" t="s">
        <v>7</v>
      </c>
      <c r="G6" s="3" t="s">
        <v>7</v>
      </c>
      <c r="H6" s="3" t="s">
        <v>8</v>
      </c>
      <c r="I6" s="3" t="s">
        <v>8</v>
      </c>
    </row>
    <row r="7" spans="2:9" ht="14.25" customHeight="1" x14ac:dyDescent="0.25">
      <c r="B7" s="2"/>
      <c r="C7" s="2"/>
      <c r="D7" s="16" t="s">
        <v>9</v>
      </c>
      <c r="E7" s="3"/>
      <c r="F7" s="3"/>
      <c r="G7" s="3"/>
      <c r="H7" s="3"/>
      <c r="I7" s="46"/>
    </row>
    <row r="8" spans="2:9" ht="14.25" hidden="1" customHeight="1" x14ac:dyDescent="0.25">
      <c r="B8" s="2" t="s">
        <v>10</v>
      </c>
      <c r="C8" s="2" t="s">
        <v>86</v>
      </c>
      <c r="D8" s="47" t="s">
        <v>87</v>
      </c>
      <c r="E8" s="4">
        <v>0</v>
      </c>
      <c r="F8" s="4">
        <v>0</v>
      </c>
      <c r="G8" s="4">
        <v>0</v>
      </c>
      <c r="H8" s="4">
        <v>0</v>
      </c>
      <c r="I8" s="4">
        <v>0</v>
      </c>
    </row>
    <row r="9" spans="2:9" ht="14.25" customHeight="1" x14ac:dyDescent="0.25">
      <c r="B9" s="2" t="s">
        <v>10</v>
      </c>
      <c r="C9" s="2" t="s">
        <v>88</v>
      </c>
      <c r="D9" s="47" t="s">
        <v>89</v>
      </c>
      <c r="E9" s="116">
        <v>2233508.8499999996</v>
      </c>
      <c r="F9" s="116">
        <v>1821017.8100000003</v>
      </c>
      <c r="G9" s="116">
        <v>925869.85000000009</v>
      </c>
      <c r="H9" s="116">
        <v>2248546.1900000009</v>
      </c>
      <c r="I9" s="116">
        <v>2428699.9999999958</v>
      </c>
    </row>
    <row r="10" spans="2:9" ht="14.25" customHeight="1" x14ac:dyDescent="0.25">
      <c r="B10" s="2" t="s">
        <v>10</v>
      </c>
      <c r="C10" s="2" t="s">
        <v>90</v>
      </c>
      <c r="D10" s="47" t="s">
        <v>91</v>
      </c>
      <c r="E10" s="116">
        <v>3807854.2900000005</v>
      </c>
      <c r="F10" s="116">
        <v>3675761.44</v>
      </c>
      <c r="G10" s="116">
        <v>1887324.22</v>
      </c>
      <c r="H10" s="116">
        <v>4114700</v>
      </c>
      <c r="I10" s="116">
        <v>3710650</v>
      </c>
    </row>
    <row r="11" spans="2:9" ht="14.25" customHeight="1" x14ac:dyDescent="0.25">
      <c r="B11" s="2" t="s">
        <v>10</v>
      </c>
      <c r="C11" s="2" t="s">
        <v>92</v>
      </c>
      <c r="D11" s="47" t="s">
        <v>93</v>
      </c>
      <c r="E11" s="116">
        <v>872010.29</v>
      </c>
      <c r="F11" s="116">
        <v>746201.11999999988</v>
      </c>
      <c r="G11" s="116">
        <v>433139.87</v>
      </c>
      <c r="H11" s="116">
        <v>761729.99</v>
      </c>
      <c r="I11" s="116">
        <v>679169</v>
      </c>
    </row>
    <row r="12" spans="2:9" ht="14.25" customHeight="1" x14ac:dyDescent="0.25">
      <c r="B12" s="2" t="s">
        <v>10</v>
      </c>
      <c r="C12" s="2" t="s">
        <v>94</v>
      </c>
      <c r="D12" s="47" t="s">
        <v>258</v>
      </c>
      <c r="E12" s="116">
        <v>994403.55</v>
      </c>
      <c r="F12" s="116">
        <v>967761.16</v>
      </c>
      <c r="G12" s="116">
        <v>439175.91000000003</v>
      </c>
      <c r="H12" s="116">
        <v>1038330</v>
      </c>
      <c r="I12" s="116">
        <v>1009500</v>
      </c>
    </row>
    <row r="13" spans="2:9" ht="14.25" hidden="1" customHeight="1" x14ac:dyDescent="0.25">
      <c r="B13" s="2" t="s">
        <v>10</v>
      </c>
      <c r="C13" s="2" t="s">
        <v>96</v>
      </c>
      <c r="D13" s="47" t="s">
        <v>97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</row>
    <row r="14" spans="2:9" ht="14.25" customHeight="1" thickBot="1" x14ac:dyDescent="0.3">
      <c r="B14" s="2" t="s">
        <v>10</v>
      </c>
      <c r="C14" s="2" t="s">
        <v>98</v>
      </c>
      <c r="D14" s="47" t="s">
        <v>99</v>
      </c>
      <c r="E14" s="116">
        <v>403075.95</v>
      </c>
      <c r="F14" s="116">
        <v>361342.24</v>
      </c>
      <c r="G14" s="116">
        <v>141638.07999999996</v>
      </c>
      <c r="H14" s="116">
        <v>416347.00000000006</v>
      </c>
      <c r="I14" s="116">
        <v>332906.00000000029</v>
      </c>
    </row>
    <row r="15" spans="2:9" ht="14.25" hidden="1" customHeight="1" thickBot="1" x14ac:dyDescent="0.3">
      <c r="B15" s="2"/>
      <c r="C15" s="2"/>
      <c r="D15" s="47"/>
      <c r="E15" s="116"/>
      <c r="F15" s="116"/>
      <c r="G15" s="116"/>
      <c r="H15" s="116"/>
      <c r="I15" s="116"/>
    </row>
    <row r="16" spans="2:9" ht="14.25" customHeight="1" thickBot="1" x14ac:dyDescent="0.3">
      <c r="B16" s="2"/>
      <c r="C16" s="2"/>
      <c r="D16" s="16" t="s">
        <v>100</v>
      </c>
      <c r="E16" s="130">
        <f>SUM(E7:E15)</f>
        <v>8310852.9300000006</v>
      </c>
      <c r="F16" s="130">
        <f>SUM(F7:F15)</f>
        <v>7572083.7700000005</v>
      </c>
      <c r="G16" s="130">
        <f>SUM(G7:G15)</f>
        <v>3827147.9300000006</v>
      </c>
      <c r="H16" s="130">
        <f>SUM(H7:H15)</f>
        <v>8579653.1800000016</v>
      </c>
      <c r="I16" s="130">
        <f>SUM(I7:I15)</f>
        <v>8160924.9999999963</v>
      </c>
    </row>
    <row r="17" spans="2:9" ht="14.25" customHeight="1" x14ac:dyDescent="0.25">
      <c r="B17" s="2"/>
      <c r="C17" s="2"/>
      <c r="D17" s="3"/>
      <c r="E17" s="116"/>
      <c r="F17" s="116"/>
      <c r="G17" s="116"/>
      <c r="H17" s="116"/>
      <c r="I17" s="116"/>
    </row>
    <row r="18" spans="2:9" ht="14.25" hidden="1" customHeight="1" x14ac:dyDescent="0.25">
      <c r="B18" s="2"/>
      <c r="C18" s="2"/>
      <c r="D18" s="15" t="s">
        <v>101</v>
      </c>
      <c r="E18" s="120"/>
      <c r="F18" s="120"/>
      <c r="G18" s="120"/>
      <c r="H18" s="120"/>
      <c r="I18" s="120"/>
    </row>
    <row r="19" spans="2:9" ht="14.25" hidden="1" customHeight="1" x14ac:dyDescent="0.25">
      <c r="B19" s="2" t="s">
        <v>102</v>
      </c>
      <c r="C19" s="2" t="s">
        <v>86</v>
      </c>
      <c r="D19" s="38" t="s">
        <v>87</v>
      </c>
      <c r="E19" s="120">
        <v>82422.44</v>
      </c>
      <c r="F19" s="120">
        <v>63002.609999999993</v>
      </c>
      <c r="G19" s="120">
        <v>125163.54000000001</v>
      </c>
      <c r="H19" s="120">
        <v>204854.04284422653</v>
      </c>
      <c r="I19" s="120">
        <v>235284.59123678575</v>
      </c>
    </row>
    <row r="20" spans="2:9" ht="14.25" hidden="1" customHeight="1" x14ac:dyDescent="0.25">
      <c r="B20" s="11" t="s">
        <v>102</v>
      </c>
      <c r="C20" s="11" t="s">
        <v>88</v>
      </c>
      <c r="D20" s="48" t="s">
        <v>89</v>
      </c>
      <c r="E20" s="132">
        <v>2724203.55</v>
      </c>
      <c r="F20" s="132">
        <v>2430450.11</v>
      </c>
      <c r="G20" s="132">
        <v>1448118.84</v>
      </c>
      <c r="H20" s="132">
        <v>2466331.2436021636</v>
      </c>
      <c r="I20" s="132">
        <v>2398600.3634477044</v>
      </c>
    </row>
    <row r="21" spans="2:9" ht="14.25" hidden="1" customHeight="1" x14ac:dyDescent="0.25">
      <c r="B21" s="11" t="s">
        <v>26</v>
      </c>
      <c r="C21" s="11" t="s">
        <v>27</v>
      </c>
      <c r="D21" s="48"/>
      <c r="E21" s="132">
        <v>0</v>
      </c>
      <c r="F21" s="132">
        <v>0</v>
      </c>
      <c r="G21" s="132">
        <v>0</v>
      </c>
      <c r="H21" s="132">
        <v>0</v>
      </c>
      <c r="I21" s="132">
        <v>0</v>
      </c>
    </row>
    <row r="22" spans="2:9" ht="14.25" hidden="1" customHeight="1" x14ac:dyDescent="0.25">
      <c r="B22" s="2"/>
      <c r="C22" s="2"/>
      <c r="D22" s="38" t="s">
        <v>89</v>
      </c>
      <c r="E22" s="120">
        <f>E20-E21</f>
        <v>2724203.55</v>
      </c>
      <c r="F22" s="120">
        <f>F20-F21</f>
        <v>2430450.11</v>
      </c>
      <c r="G22" s="120">
        <f>G20-G21</f>
        <v>1448118.84</v>
      </c>
      <c r="H22" s="120">
        <f>H20-H21</f>
        <v>2466331.2436021636</v>
      </c>
      <c r="I22" s="120">
        <f>I20-I21</f>
        <v>2398600.3634477044</v>
      </c>
    </row>
    <row r="23" spans="2:9" ht="14.25" hidden="1" customHeight="1" x14ac:dyDescent="0.25">
      <c r="B23" s="2" t="s">
        <v>102</v>
      </c>
      <c r="C23" s="2" t="s">
        <v>90</v>
      </c>
      <c r="D23" s="38" t="s">
        <v>91</v>
      </c>
      <c r="E23" s="120">
        <v>4017916.6100000003</v>
      </c>
      <c r="F23" s="120">
        <v>3455168.8499999996</v>
      </c>
      <c r="G23" s="120">
        <v>1819767.2399999998</v>
      </c>
      <c r="H23" s="120">
        <v>3254990.7814228917</v>
      </c>
      <c r="I23" s="120">
        <v>3614569.6849611658</v>
      </c>
    </row>
    <row r="24" spans="2:9" ht="14.25" hidden="1" customHeight="1" x14ac:dyDescent="0.25">
      <c r="B24" s="2" t="s">
        <v>102</v>
      </c>
      <c r="C24" s="2" t="s">
        <v>92</v>
      </c>
      <c r="D24" s="38" t="s">
        <v>93</v>
      </c>
      <c r="E24" s="120">
        <v>872010.29000000015</v>
      </c>
      <c r="F24" s="120">
        <v>746302.44000000018</v>
      </c>
      <c r="G24" s="120">
        <v>433139.86999999994</v>
      </c>
      <c r="H24" s="120">
        <v>761730.72870826744</v>
      </c>
      <c r="I24" s="120">
        <v>679168.66966087313</v>
      </c>
    </row>
    <row r="25" spans="2:9" ht="14.25" hidden="1" customHeight="1" x14ac:dyDescent="0.25">
      <c r="B25" s="2" t="s">
        <v>102</v>
      </c>
      <c r="C25" s="2" t="s">
        <v>94</v>
      </c>
      <c r="D25" s="38" t="s">
        <v>95</v>
      </c>
      <c r="E25" s="120">
        <v>877737.16</v>
      </c>
      <c r="F25" s="120">
        <v>935168.4</v>
      </c>
      <c r="G25" s="120">
        <v>408388.86000000004</v>
      </c>
      <c r="H25" s="120">
        <v>881878.193908446</v>
      </c>
      <c r="I25" s="120">
        <v>957296.96096014162</v>
      </c>
    </row>
    <row r="26" spans="2:9" ht="14.25" hidden="1" customHeight="1" x14ac:dyDescent="0.25">
      <c r="B26" s="2" t="s">
        <v>102</v>
      </c>
      <c r="C26" s="2" t="s">
        <v>96</v>
      </c>
      <c r="D26" s="38" t="s">
        <v>97</v>
      </c>
      <c r="E26" s="120">
        <v>-5.4699999999998994</v>
      </c>
      <c r="F26" s="120">
        <v>0</v>
      </c>
      <c r="G26" s="120">
        <v>0</v>
      </c>
      <c r="H26" s="120">
        <v>0</v>
      </c>
      <c r="I26" s="120">
        <v>0</v>
      </c>
    </row>
    <row r="27" spans="2:9" ht="14.25" hidden="1" customHeight="1" x14ac:dyDescent="0.25">
      <c r="B27" s="2" t="s">
        <v>102</v>
      </c>
      <c r="C27" s="2" t="s">
        <v>98</v>
      </c>
      <c r="D27" s="38" t="s">
        <v>99</v>
      </c>
      <c r="E27" s="120">
        <v>386986.05000000005</v>
      </c>
      <c r="F27" s="120">
        <v>393109.87000000005</v>
      </c>
      <c r="G27" s="120">
        <v>141152.81</v>
      </c>
      <c r="H27" s="120">
        <v>352786.8960138167</v>
      </c>
      <c r="I27" s="120">
        <v>322887.21281024744</v>
      </c>
    </row>
    <row r="28" spans="2:9" ht="14.25" hidden="1" customHeight="1" x14ac:dyDescent="0.25">
      <c r="B28" s="2"/>
      <c r="C28" s="2"/>
      <c r="D28" s="38"/>
      <c r="E28" s="120"/>
      <c r="F28" s="120"/>
      <c r="G28" s="120"/>
      <c r="H28" s="120"/>
      <c r="I28" s="120"/>
    </row>
    <row r="29" spans="2:9" ht="14.25" hidden="1" customHeight="1" thickBot="1" x14ac:dyDescent="0.3">
      <c r="B29" s="2"/>
      <c r="C29" s="2"/>
      <c r="D29" s="15" t="s">
        <v>29</v>
      </c>
      <c r="E29" s="133">
        <f>E19+E22+E23+E24+E25+E26+E27+E28</f>
        <v>8961270.629999999</v>
      </c>
      <c r="F29" s="133">
        <f>F19+F22+F23+F24+F25+F26+F27+F28</f>
        <v>8023202.2800000003</v>
      </c>
      <c r="G29" s="133">
        <f>G19+G22+G23+G24+G25+G26+G27+G28</f>
        <v>4375731.16</v>
      </c>
      <c r="H29" s="133">
        <f>H19+H22+H23+H24+H25+H26+H27+H28</f>
        <v>7922571.886499811</v>
      </c>
      <c r="I29" s="133">
        <f>I19+I22+I23+I24+I25+I26+I27+I28</f>
        <v>8207807.4830769179</v>
      </c>
    </row>
    <row r="30" spans="2:9" ht="14.25" hidden="1" customHeight="1" x14ac:dyDescent="0.25">
      <c r="B30" s="2"/>
      <c r="C30" s="2"/>
      <c r="D30" s="49" t="s">
        <v>103</v>
      </c>
      <c r="E30" s="120"/>
      <c r="F30" s="120"/>
      <c r="G30" s="120"/>
      <c r="H30" s="120"/>
      <c r="I30" s="120"/>
    </row>
    <row r="31" spans="2:9" ht="14.25" hidden="1" customHeight="1" x14ac:dyDescent="0.25">
      <c r="B31" s="2" t="s">
        <v>40</v>
      </c>
      <c r="C31" s="2" t="s">
        <v>86</v>
      </c>
      <c r="D31" s="38" t="s">
        <v>87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</row>
    <row r="32" spans="2:9" ht="14.25" hidden="1" customHeight="1" x14ac:dyDescent="0.25">
      <c r="B32" s="2" t="s">
        <v>40</v>
      </c>
      <c r="C32" s="2" t="s">
        <v>88</v>
      </c>
      <c r="D32" s="38" t="s">
        <v>89</v>
      </c>
      <c r="E32" s="120">
        <v>591899.1100000001</v>
      </c>
      <c r="F32" s="120">
        <v>468558.56</v>
      </c>
      <c r="G32" s="120">
        <v>216480.62</v>
      </c>
      <c r="H32" s="120">
        <v>595864.99999999965</v>
      </c>
      <c r="I32" s="120">
        <v>483932.99999999965</v>
      </c>
    </row>
    <row r="33" spans="2:9" ht="14.25" hidden="1" customHeight="1" x14ac:dyDescent="0.25">
      <c r="B33" s="2" t="s">
        <v>40</v>
      </c>
      <c r="C33" s="2" t="s">
        <v>90</v>
      </c>
      <c r="D33" s="38" t="s">
        <v>91</v>
      </c>
      <c r="E33" s="120">
        <v>1015080.67</v>
      </c>
      <c r="F33" s="120">
        <v>973329.46</v>
      </c>
      <c r="G33" s="120">
        <v>480374.14</v>
      </c>
      <c r="H33" s="120">
        <v>1090396</v>
      </c>
      <c r="I33" s="120">
        <v>1560473</v>
      </c>
    </row>
    <row r="34" spans="2:9" ht="14.25" hidden="1" customHeight="1" x14ac:dyDescent="0.25">
      <c r="B34" s="2" t="s">
        <v>40</v>
      </c>
      <c r="C34" s="2" t="s">
        <v>92</v>
      </c>
      <c r="D34" s="38" t="s">
        <v>93</v>
      </c>
      <c r="E34" s="120">
        <v>173882.77000000002</v>
      </c>
      <c r="F34" s="120">
        <v>199067.7</v>
      </c>
      <c r="G34" s="120">
        <v>114782.07</v>
      </c>
      <c r="H34" s="120">
        <v>201858</v>
      </c>
      <c r="I34" s="120">
        <v>0</v>
      </c>
    </row>
    <row r="35" spans="2:9" ht="14.25" hidden="1" customHeight="1" x14ac:dyDescent="0.25">
      <c r="B35" s="2" t="s">
        <v>40</v>
      </c>
      <c r="C35" s="2" t="s">
        <v>94</v>
      </c>
      <c r="D35" s="38" t="s">
        <v>95</v>
      </c>
      <c r="E35" s="120">
        <v>263516.32</v>
      </c>
      <c r="F35" s="120">
        <v>256456.71000000002</v>
      </c>
      <c r="G35" s="120">
        <v>115022.41</v>
      </c>
      <c r="H35" s="120">
        <v>275157</v>
      </c>
      <c r="I35" s="120">
        <v>403206</v>
      </c>
    </row>
    <row r="36" spans="2:9" ht="14.25" hidden="1" customHeight="1" x14ac:dyDescent="0.25">
      <c r="B36" s="2" t="s">
        <v>40</v>
      </c>
      <c r="C36" s="2" t="s">
        <v>96</v>
      </c>
      <c r="D36" s="38" t="s">
        <v>97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</row>
    <row r="37" spans="2:9" ht="14.25" hidden="1" customHeight="1" x14ac:dyDescent="0.25">
      <c r="B37" s="2" t="s">
        <v>40</v>
      </c>
      <c r="C37" s="2" t="s">
        <v>98</v>
      </c>
      <c r="D37" s="38" t="s">
        <v>99</v>
      </c>
      <c r="E37" s="120">
        <v>106815.14</v>
      </c>
      <c r="F37" s="120">
        <v>96073.159999999989</v>
      </c>
      <c r="G37" s="120">
        <v>32038.38</v>
      </c>
      <c r="H37" s="120">
        <v>110332</v>
      </c>
      <c r="I37" s="120">
        <v>75423.999999999971</v>
      </c>
    </row>
    <row r="38" spans="2:9" ht="14.25" hidden="1" customHeight="1" thickBot="1" x14ac:dyDescent="0.3">
      <c r="B38" s="2"/>
      <c r="C38" s="2"/>
      <c r="D38" s="38" t="s">
        <v>104</v>
      </c>
      <c r="E38" s="133"/>
      <c r="F38" s="133"/>
      <c r="G38" s="133"/>
      <c r="H38" s="133"/>
      <c r="I38" s="133"/>
    </row>
    <row r="39" spans="2:9" ht="14.25" hidden="1" customHeight="1" thickBot="1" x14ac:dyDescent="0.3">
      <c r="B39" s="2"/>
      <c r="C39" s="2"/>
      <c r="D39" s="15" t="s">
        <v>105</v>
      </c>
      <c r="E39" s="133">
        <f>SUM(E30:E38)</f>
        <v>2151194.0100000002</v>
      </c>
      <c r="F39" s="133">
        <f>SUM(F30:F38)</f>
        <v>1993485.5899999999</v>
      </c>
      <c r="G39" s="133">
        <f>SUM(G30:G38)</f>
        <v>958697.62000000011</v>
      </c>
      <c r="H39" s="133">
        <f>SUM(H30:H38)</f>
        <v>2273607.9999999995</v>
      </c>
      <c r="I39" s="133">
        <f>SUM(I30:I38)</f>
        <v>2523035.9999999995</v>
      </c>
    </row>
    <row r="40" spans="2:9" ht="14.25" hidden="1" customHeight="1" thickBot="1" x14ac:dyDescent="0.3">
      <c r="B40" s="2"/>
      <c r="C40" s="2"/>
      <c r="D40" s="38"/>
      <c r="E40" s="133"/>
      <c r="F40" s="133"/>
      <c r="G40" s="133"/>
      <c r="H40" s="133"/>
      <c r="I40" s="133"/>
    </row>
    <row r="41" spans="2:9" ht="14.25" customHeight="1" x14ac:dyDescent="0.25">
      <c r="B41" s="2"/>
      <c r="C41" s="2"/>
      <c r="D41" s="16" t="s">
        <v>106</v>
      </c>
      <c r="E41" s="116"/>
      <c r="F41" s="116"/>
      <c r="G41" s="116"/>
      <c r="H41" s="116"/>
      <c r="I41" s="116"/>
    </row>
    <row r="42" spans="2:9" ht="14.25" customHeight="1" x14ac:dyDescent="0.25">
      <c r="B42" s="2"/>
      <c r="C42" s="2"/>
      <c r="D42" s="47" t="s">
        <v>87</v>
      </c>
      <c r="E42" s="116">
        <f>E19-E31</f>
        <v>82422.44</v>
      </c>
      <c r="F42" s="116">
        <f>F19-F31</f>
        <v>63002.609999999993</v>
      </c>
      <c r="G42" s="116">
        <f>G19-G31</f>
        <v>125163.54000000001</v>
      </c>
      <c r="H42" s="116">
        <f>H19-H31</f>
        <v>204854.04284422653</v>
      </c>
      <c r="I42" s="116">
        <f>I19-I31</f>
        <v>235284.59123678575</v>
      </c>
    </row>
    <row r="43" spans="2:9" ht="14.25" customHeight="1" x14ac:dyDescent="0.25">
      <c r="B43" s="2"/>
      <c r="C43" s="2"/>
      <c r="D43" s="47" t="s">
        <v>89</v>
      </c>
      <c r="E43" s="116">
        <f t="shared" ref="E43:I48" si="0">E22-E32</f>
        <v>2132304.4399999995</v>
      </c>
      <c r="F43" s="116">
        <f t="shared" si="0"/>
        <v>1961891.5499999998</v>
      </c>
      <c r="G43" s="116">
        <f t="shared" si="0"/>
        <v>1231638.2200000002</v>
      </c>
      <c r="H43" s="116">
        <f t="shared" si="0"/>
        <v>1870466.2436021641</v>
      </c>
      <c r="I43" s="116">
        <f t="shared" si="0"/>
        <v>1914667.3634477048</v>
      </c>
    </row>
    <row r="44" spans="2:9" ht="14.25" customHeight="1" x14ac:dyDescent="0.25">
      <c r="B44" s="2"/>
      <c r="C44" s="2"/>
      <c r="D44" s="47" t="s">
        <v>91</v>
      </c>
      <c r="E44" s="116">
        <f t="shared" si="0"/>
        <v>3002835.9400000004</v>
      </c>
      <c r="F44" s="116">
        <f t="shared" si="0"/>
        <v>2481839.3899999997</v>
      </c>
      <c r="G44" s="116">
        <f t="shared" si="0"/>
        <v>1339393.0999999996</v>
      </c>
      <c r="H44" s="116">
        <f t="shared" si="0"/>
        <v>2164594.7814228917</v>
      </c>
      <c r="I44" s="116">
        <f t="shared" si="0"/>
        <v>2054096.6849611658</v>
      </c>
    </row>
    <row r="45" spans="2:9" ht="14.25" customHeight="1" x14ac:dyDescent="0.25">
      <c r="B45" s="2"/>
      <c r="C45" s="2"/>
      <c r="D45" s="47" t="s">
        <v>93</v>
      </c>
      <c r="E45" s="116">
        <f t="shared" si="0"/>
        <v>698127.52000000014</v>
      </c>
      <c r="F45" s="116">
        <f t="shared" si="0"/>
        <v>547234.74000000022</v>
      </c>
      <c r="G45" s="116">
        <f t="shared" si="0"/>
        <v>318357.79999999993</v>
      </c>
      <c r="H45" s="116">
        <f t="shared" si="0"/>
        <v>559872.72870826744</v>
      </c>
      <c r="I45" s="116">
        <f t="shared" si="0"/>
        <v>679168.66966087313</v>
      </c>
    </row>
    <row r="46" spans="2:9" ht="14.25" customHeight="1" x14ac:dyDescent="0.25">
      <c r="B46" s="2"/>
      <c r="C46" s="2"/>
      <c r="D46" s="47" t="str">
        <f>+D12</f>
        <v>ALA Digital Reference</v>
      </c>
      <c r="E46" s="116">
        <f t="shared" si="0"/>
        <v>614220.84000000008</v>
      </c>
      <c r="F46" s="116">
        <f t="shared" si="0"/>
        <v>678711.69</v>
      </c>
      <c r="G46" s="116">
        <f t="shared" si="0"/>
        <v>293366.45000000007</v>
      </c>
      <c r="H46" s="116">
        <f t="shared" si="0"/>
        <v>606721.193908446</v>
      </c>
      <c r="I46" s="116">
        <f t="shared" si="0"/>
        <v>554090.96096014162</v>
      </c>
    </row>
    <row r="47" spans="2:9" ht="14.25" hidden="1" customHeight="1" x14ac:dyDescent="0.25">
      <c r="B47" s="2"/>
      <c r="C47" s="2"/>
      <c r="D47" s="47" t="s">
        <v>97</v>
      </c>
      <c r="E47" s="116">
        <f t="shared" si="0"/>
        <v>-5.4699999999998994</v>
      </c>
      <c r="F47" s="116">
        <f t="shared" si="0"/>
        <v>0</v>
      </c>
      <c r="G47" s="116">
        <f t="shared" si="0"/>
        <v>0</v>
      </c>
      <c r="H47" s="116">
        <f t="shared" si="0"/>
        <v>0</v>
      </c>
      <c r="I47" s="116">
        <f t="shared" si="0"/>
        <v>0</v>
      </c>
    </row>
    <row r="48" spans="2:9" ht="14.25" customHeight="1" thickBot="1" x14ac:dyDescent="0.3">
      <c r="B48" s="2"/>
      <c r="C48" s="2"/>
      <c r="D48" s="47" t="s">
        <v>99</v>
      </c>
      <c r="E48" s="116">
        <f t="shared" si="0"/>
        <v>280170.91000000003</v>
      </c>
      <c r="F48" s="116">
        <f t="shared" si="0"/>
        <v>297036.71000000008</v>
      </c>
      <c r="G48" s="116">
        <f t="shared" si="0"/>
        <v>109114.43</v>
      </c>
      <c r="H48" s="116">
        <f t="shared" si="0"/>
        <v>242454.8960138167</v>
      </c>
      <c r="I48" s="116">
        <f t="shared" si="0"/>
        <v>247463.21281024747</v>
      </c>
    </row>
    <row r="49" spans="2:9" ht="14.25" hidden="1" customHeight="1" thickBot="1" x14ac:dyDescent="0.3">
      <c r="B49" s="2"/>
      <c r="C49" s="2"/>
      <c r="D49" s="47"/>
      <c r="E49" s="116"/>
      <c r="F49" s="116"/>
      <c r="G49" s="116"/>
      <c r="H49" s="116"/>
      <c r="I49" s="116"/>
    </row>
    <row r="50" spans="2:9" ht="14.25" customHeight="1" thickBot="1" x14ac:dyDescent="0.3">
      <c r="B50" s="2"/>
      <c r="C50" s="2"/>
      <c r="D50" s="16" t="s">
        <v>107</v>
      </c>
      <c r="E50" s="130">
        <f>SUM(E41:E49)</f>
        <v>6810076.620000001</v>
      </c>
      <c r="F50" s="130">
        <f>SUM(F41:F49)</f>
        <v>6029716.6900000004</v>
      </c>
      <c r="G50" s="130">
        <f>SUM(G41:G49)</f>
        <v>3417033.54</v>
      </c>
      <c r="H50" s="130">
        <f>SUM(H41:H49)</f>
        <v>5648963.8864998128</v>
      </c>
      <c r="I50" s="130">
        <f>SUM(I41:I49)</f>
        <v>5684771.4830769179</v>
      </c>
    </row>
    <row r="51" spans="2:9" ht="14.25" customHeight="1" x14ac:dyDescent="0.25">
      <c r="B51" s="2"/>
      <c r="C51" s="2"/>
      <c r="D51" s="3"/>
      <c r="E51" s="116"/>
      <c r="F51" s="116"/>
      <c r="G51" s="116"/>
      <c r="H51" s="116"/>
      <c r="I51" s="116"/>
    </row>
    <row r="52" spans="2:9" ht="14.25" customHeight="1" x14ac:dyDescent="0.25">
      <c r="B52" s="50"/>
      <c r="C52" s="50"/>
      <c r="D52" s="51" t="s">
        <v>108</v>
      </c>
      <c r="E52" s="116"/>
      <c r="F52" s="116"/>
      <c r="G52" s="116"/>
      <c r="H52" s="116"/>
      <c r="I52" s="116"/>
    </row>
    <row r="53" spans="2:9" ht="14.25" customHeight="1" x14ac:dyDescent="0.25">
      <c r="B53" s="2"/>
      <c r="C53" s="2"/>
      <c r="D53" s="47" t="s">
        <v>87</v>
      </c>
      <c r="E53" s="116">
        <f t="shared" ref="E53:I59" si="1">E8-E42</f>
        <v>-82422.44</v>
      </c>
      <c r="F53" s="116">
        <f t="shared" si="1"/>
        <v>-63002.609999999993</v>
      </c>
      <c r="G53" s="116">
        <f t="shared" si="1"/>
        <v>-125163.54000000001</v>
      </c>
      <c r="H53" s="116">
        <f t="shared" si="1"/>
        <v>-204854.04284422653</v>
      </c>
      <c r="I53" s="116">
        <f t="shared" si="1"/>
        <v>-235284.59123678575</v>
      </c>
    </row>
    <row r="54" spans="2:9" ht="14.25" customHeight="1" x14ac:dyDescent="0.25">
      <c r="B54" s="2"/>
      <c r="C54" s="2"/>
      <c r="D54" s="47" t="s">
        <v>89</v>
      </c>
      <c r="E54" s="116">
        <f t="shared" si="1"/>
        <v>101204.41000000015</v>
      </c>
      <c r="F54" s="116">
        <f t="shared" si="1"/>
        <v>-140873.73999999953</v>
      </c>
      <c r="G54" s="116">
        <f t="shared" si="1"/>
        <v>-305768.37000000011</v>
      </c>
      <c r="H54" s="116">
        <f t="shared" si="1"/>
        <v>378079.94639783679</v>
      </c>
      <c r="I54" s="116">
        <f t="shared" si="1"/>
        <v>514032.63655229099</v>
      </c>
    </row>
    <row r="55" spans="2:9" ht="14.25" customHeight="1" x14ac:dyDescent="0.25">
      <c r="B55" s="2"/>
      <c r="C55" s="2"/>
      <c r="D55" s="47" t="s">
        <v>91</v>
      </c>
      <c r="E55" s="116">
        <f t="shared" si="1"/>
        <v>805018.35000000009</v>
      </c>
      <c r="F55" s="116">
        <f t="shared" si="1"/>
        <v>1193922.0500000003</v>
      </c>
      <c r="G55" s="116">
        <f t="shared" si="1"/>
        <v>547931.12000000034</v>
      </c>
      <c r="H55" s="116">
        <f t="shared" si="1"/>
        <v>1950105.2185771083</v>
      </c>
      <c r="I55" s="116">
        <f t="shared" si="1"/>
        <v>1656553.3150388342</v>
      </c>
    </row>
    <row r="56" spans="2:9" ht="14.25" customHeight="1" x14ac:dyDescent="0.25">
      <c r="B56" s="2"/>
      <c r="C56" s="2"/>
      <c r="D56" s="47" t="s">
        <v>93</v>
      </c>
      <c r="E56" s="116">
        <f t="shared" si="1"/>
        <v>173882.7699999999</v>
      </c>
      <c r="F56" s="116">
        <f t="shared" si="1"/>
        <v>198966.37999999966</v>
      </c>
      <c r="G56" s="116">
        <f t="shared" si="1"/>
        <v>114782.07000000007</v>
      </c>
      <c r="H56" s="116">
        <f t="shared" si="1"/>
        <v>201857.26129173255</v>
      </c>
      <c r="I56" s="116">
        <f t="shared" si="1"/>
        <v>0.33033912687096745</v>
      </c>
    </row>
    <row r="57" spans="2:9" ht="14.25" customHeight="1" x14ac:dyDescent="0.25">
      <c r="B57" s="2"/>
      <c r="C57" s="2"/>
      <c r="D57" s="47" t="str">
        <f>+D12</f>
        <v>ALA Digital Reference</v>
      </c>
      <c r="E57" s="116">
        <f t="shared" si="1"/>
        <v>380182.70999999996</v>
      </c>
      <c r="F57" s="116">
        <f t="shared" si="1"/>
        <v>289049.47000000009</v>
      </c>
      <c r="G57" s="116">
        <f t="shared" si="1"/>
        <v>145809.45999999996</v>
      </c>
      <c r="H57" s="116">
        <f t="shared" si="1"/>
        <v>431608.806091554</v>
      </c>
      <c r="I57" s="116">
        <f t="shared" si="1"/>
        <v>455409.03903985838</v>
      </c>
    </row>
    <row r="58" spans="2:9" ht="14.25" hidden="1" customHeight="1" x14ac:dyDescent="0.25">
      <c r="B58" s="2"/>
      <c r="C58" s="2"/>
      <c r="D58" s="47" t="s">
        <v>97</v>
      </c>
      <c r="E58" s="116">
        <f t="shared" si="1"/>
        <v>5.4699999999998994</v>
      </c>
      <c r="F58" s="116">
        <f t="shared" si="1"/>
        <v>0</v>
      </c>
      <c r="G58" s="116">
        <f t="shared" si="1"/>
        <v>0</v>
      </c>
      <c r="H58" s="116">
        <f t="shared" si="1"/>
        <v>0</v>
      </c>
      <c r="I58" s="116">
        <f t="shared" si="1"/>
        <v>0</v>
      </c>
    </row>
    <row r="59" spans="2:9" ht="14.25" customHeight="1" thickBot="1" x14ac:dyDescent="0.3">
      <c r="B59" s="2"/>
      <c r="C59" s="2"/>
      <c r="D59" s="47" t="s">
        <v>99</v>
      </c>
      <c r="E59" s="116">
        <f t="shared" si="1"/>
        <v>122905.03999999998</v>
      </c>
      <c r="F59" s="116">
        <f t="shared" si="1"/>
        <v>64305.529999999912</v>
      </c>
      <c r="G59" s="116">
        <f t="shared" si="1"/>
        <v>32523.649999999965</v>
      </c>
      <c r="H59" s="116">
        <f t="shared" si="1"/>
        <v>173892.10398618336</v>
      </c>
      <c r="I59" s="116">
        <f t="shared" si="1"/>
        <v>85442.787189752824</v>
      </c>
    </row>
    <row r="60" spans="2:9" ht="14.25" hidden="1" customHeight="1" thickBot="1" x14ac:dyDescent="0.3">
      <c r="B60" s="2"/>
      <c r="C60" s="2"/>
      <c r="D60" s="47"/>
      <c r="E60" s="116"/>
      <c r="F60" s="116"/>
      <c r="G60" s="116"/>
      <c r="H60" s="116"/>
      <c r="I60" s="116"/>
    </row>
    <row r="61" spans="2:9" ht="14.25" customHeight="1" thickBot="1" x14ac:dyDescent="0.3">
      <c r="B61" s="2"/>
      <c r="C61" s="2"/>
      <c r="D61" s="51" t="s">
        <v>109</v>
      </c>
      <c r="E61" s="130">
        <f>SUM(E52:E60)</f>
        <v>1500776.3100000003</v>
      </c>
      <c r="F61" s="130">
        <f>SUM(F52:F60)</f>
        <v>1542367.0800000005</v>
      </c>
      <c r="G61" s="130">
        <f>SUM(G52:G60)</f>
        <v>410114.39000000019</v>
      </c>
      <c r="H61" s="130">
        <f>SUM(H52:H60)</f>
        <v>2930689.2935001883</v>
      </c>
      <c r="I61" s="130">
        <f>SUM(I52:I60)</f>
        <v>2476153.5169230774</v>
      </c>
    </row>
    <row r="62" spans="2:9" ht="14.25" customHeight="1" x14ac:dyDescent="0.25">
      <c r="B62" s="2"/>
      <c r="C62" s="2"/>
      <c r="D62" s="3"/>
      <c r="E62" s="116"/>
      <c r="F62" s="116"/>
      <c r="G62" s="116"/>
      <c r="H62" s="116"/>
      <c r="I62" s="116"/>
    </row>
    <row r="63" spans="2:9" ht="14.25" customHeight="1" x14ac:dyDescent="0.25">
      <c r="B63" s="2"/>
      <c r="C63" s="2"/>
      <c r="D63" s="30" t="s">
        <v>110</v>
      </c>
      <c r="E63" s="116"/>
      <c r="F63" s="116"/>
      <c r="G63" s="116"/>
      <c r="H63" s="116"/>
      <c r="I63" s="116"/>
    </row>
    <row r="64" spans="2:9" ht="14.25" hidden="1" customHeight="1" x14ac:dyDescent="0.25">
      <c r="B64" s="2" t="s">
        <v>40</v>
      </c>
      <c r="C64" s="2" t="s">
        <v>86</v>
      </c>
      <c r="D64" s="47" t="s">
        <v>87</v>
      </c>
      <c r="E64" s="116">
        <v>0</v>
      </c>
      <c r="F64" s="116">
        <v>0</v>
      </c>
      <c r="G64" s="116">
        <v>0</v>
      </c>
      <c r="H64" s="116">
        <v>0</v>
      </c>
      <c r="I64" s="116">
        <v>0</v>
      </c>
    </row>
    <row r="65" spans="2:9" ht="14.25" customHeight="1" x14ac:dyDescent="0.25">
      <c r="B65" s="2" t="s">
        <v>40</v>
      </c>
      <c r="C65" s="2" t="s">
        <v>88</v>
      </c>
      <c r="D65" s="47" t="s">
        <v>89</v>
      </c>
      <c r="E65" s="116">
        <v>591899.1100000001</v>
      </c>
      <c r="F65" s="116">
        <v>468558.56</v>
      </c>
      <c r="G65" s="116">
        <v>216480.62</v>
      </c>
      <c r="H65" s="116">
        <v>595864.99999999965</v>
      </c>
      <c r="I65" s="116">
        <v>483932.99999999965</v>
      </c>
    </row>
    <row r="66" spans="2:9" ht="14.25" customHeight="1" x14ac:dyDescent="0.25">
      <c r="B66" s="2" t="s">
        <v>40</v>
      </c>
      <c r="C66" s="2" t="s">
        <v>90</v>
      </c>
      <c r="D66" s="47" t="s">
        <v>91</v>
      </c>
      <c r="E66" s="116">
        <v>1015080.67</v>
      </c>
      <c r="F66" s="116">
        <v>973329.46</v>
      </c>
      <c r="G66" s="116">
        <v>480374.14</v>
      </c>
      <c r="H66" s="116">
        <v>1090396</v>
      </c>
      <c r="I66" s="116">
        <v>1560473</v>
      </c>
    </row>
    <row r="67" spans="2:9" ht="14.25" customHeight="1" x14ac:dyDescent="0.25">
      <c r="B67" s="2" t="s">
        <v>40</v>
      </c>
      <c r="C67" s="2" t="s">
        <v>92</v>
      </c>
      <c r="D67" s="47" t="s">
        <v>93</v>
      </c>
      <c r="E67" s="116">
        <v>173882.77000000002</v>
      </c>
      <c r="F67" s="116">
        <v>199067.7</v>
      </c>
      <c r="G67" s="116">
        <v>114782.07</v>
      </c>
      <c r="H67" s="116">
        <v>201858</v>
      </c>
      <c r="I67" s="116">
        <v>0</v>
      </c>
    </row>
    <row r="68" spans="2:9" ht="14.25" customHeight="1" x14ac:dyDescent="0.25">
      <c r="B68" s="2" t="s">
        <v>40</v>
      </c>
      <c r="C68" s="2" t="s">
        <v>94</v>
      </c>
      <c r="D68" s="47" t="str">
        <f>+D12</f>
        <v>ALA Digital Reference</v>
      </c>
      <c r="E68" s="116">
        <v>263516.32</v>
      </c>
      <c r="F68" s="116">
        <v>256456.71000000002</v>
      </c>
      <c r="G68" s="116">
        <v>115022.41</v>
      </c>
      <c r="H68" s="116">
        <v>275157</v>
      </c>
      <c r="I68" s="116">
        <v>403206</v>
      </c>
    </row>
    <row r="69" spans="2:9" ht="14.25" hidden="1" customHeight="1" x14ac:dyDescent="0.25">
      <c r="B69" s="2" t="s">
        <v>40</v>
      </c>
      <c r="C69" s="2" t="s">
        <v>96</v>
      </c>
      <c r="D69" s="47" t="s">
        <v>97</v>
      </c>
      <c r="E69" s="116">
        <v>0</v>
      </c>
      <c r="F69" s="116">
        <v>0</v>
      </c>
      <c r="G69" s="116">
        <v>0</v>
      </c>
      <c r="H69" s="116">
        <v>0</v>
      </c>
      <c r="I69" s="116">
        <v>0</v>
      </c>
    </row>
    <row r="70" spans="2:9" ht="14.25" customHeight="1" thickBot="1" x14ac:dyDescent="0.3">
      <c r="B70" s="2" t="s">
        <v>40</v>
      </c>
      <c r="C70" s="2" t="s">
        <v>98</v>
      </c>
      <c r="D70" s="47" t="s">
        <v>99</v>
      </c>
      <c r="E70" s="116">
        <v>106815.14</v>
      </c>
      <c r="F70" s="116">
        <v>96073.159999999989</v>
      </c>
      <c r="G70" s="116">
        <v>32038.38</v>
      </c>
      <c r="H70" s="116">
        <v>110332</v>
      </c>
      <c r="I70" s="116">
        <v>75423.999999999971</v>
      </c>
    </row>
    <row r="71" spans="2:9" ht="14.25" hidden="1" customHeight="1" thickBot="1" x14ac:dyDescent="0.3">
      <c r="B71" s="2"/>
      <c r="C71" s="2"/>
      <c r="D71" s="47"/>
      <c r="E71" s="116"/>
      <c r="F71" s="116"/>
      <c r="G71" s="116"/>
      <c r="H71" s="116"/>
      <c r="I71" s="116"/>
    </row>
    <row r="72" spans="2:9" ht="14.25" customHeight="1" thickBot="1" x14ac:dyDescent="0.3">
      <c r="B72" s="2"/>
      <c r="C72" s="2"/>
      <c r="D72" s="16" t="s">
        <v>111</v>
      </c>
      <c r="E72" s="130">
        <f>SUM(E63:E71)</f>
        <v>2151194.0100000002</v>
      </c>
      <c r="F72" s="130">
        <f>SUM(F63:F71)</f>
        <v>1993485.5899999999</v>
      </c>
      <c r="G72" s="130">
        <f>SUM(G63:G71)</f>
        <v>958697.62000000011</v>
      </c>
      <c r="H72" s="130">
        <f>SUM(H63:H71)</f>
        <v>2273607.9999999995</v>
      </c>
      <c r="I72" s="130">
        <f>SUM(I63:I71)</f>
        <v>2523035.9999999995</v>
      </c>
    </row>
    <row r="73" spans="2:9" ht="14.25" customHeight="1" x14ac:dyDescent="0.25">
      <c r="B73" s="2"/>
      <c r="C73" s="2"/>
      <c r="E73" s="123"/>
      <c r="F73" s="123"/>
      <c r="G73" s="123"/>
      <c r="H73" s="123"/>
      <c r="I73" s="123"/>
    </row>
    <row r="74" spans="2:9" ht="14.25" customHeight="1" x14ac:dyDescent="0.25">
      <c r="B74" s="2"/>
      <c r="C74" s="2"/>
      <c r="D74" s="30" t="s">
        <v>112</v>
      </c>
      <c r="E74" s="116"/>
      <c r="F74" s="116"/>
      <c r="G74" s="116"/>
      <c r="H74" s="116"/>
      <c r="I74" s="116"/>
    </row>
    <row r="75" spans="2:9" ht="14.25" customHeight="1" x14ac:dyDescent="0.25">
      <c r="B75" s="2"/>
      <c r="C75" s="2"/>
      <c r="D75" s="47" t="s">
        <v>87</v>
      </c>
      <c r="E75" s="116">
        <f t="shared" ref="E75:I81" si="2">E53-E64</f>
        <v>-82422.44</v>
      </c>
      <c r="F75" s="116">
        <f t="shared" si="2"/>
        <v>-63002.609999999993</v>
      </c>
      <c r="G75" s="116">
        <f t="shared" si="2"/>
        <v>-125163.54000000001</v>
      </c>
      <c r="H75" s="116">
        <f t="shared" si="2"/>
        <v>-204854.04284422653</v>
      </c>
      <c r="I75" s="116">
        <f t="shared" si="2"/>
        <v>-235284.59123678575</v>
      </c>
    </row>
    <row r="76" spans="2:9" ht="14.25" customHeight="1" x14ac:dyDescent="0.25">
      <c r="B76" s="2"/>
      <c r="C76" s="2"/>
      <c r="D76" s="47" t="s">
        <v>89</v>
      </c>
      <c r="E76" s="116">
        <f t="shared" si="2"/>
        <v>-490694.69999999995</v>
      </c>
      <c r="F76" s="116">
        <f t="shared" si="2"/>
        <v>-609432.29999999958</v>
      </c>
      <c r="G76" s="116">
        <f t="shared" si="2"/>
        <v>-522248.99000000011</v>
      </c>
      <c r="H76" s="116">
        <f t="shared" si="2"/>
        <v>-217785.05360216286</v>
      </c>
      <c r="I76" s="116">
        <f t="shared" si="2"/>
        <v>30099.63655229134</v>
      </c>
    </row>
    <row r="77" spans="2:9" ht="14.25" customHeight="1" x14ac:dyDescent="0.25">
      <c r="B77" s="2"/>
      <c r="C77" s="2"/>
      <c r="D77" s="47" t="s">
        <v>91</v>
      </c>
      <c r="E77" s="116">
        <f t="shared" si="2"/>
        <v>-210062.31999999995</v>
      </c>
      <c r="F77" s="116">
        <f t="shared" si="2"/>
        <v>220592.59000000032</v>
      </c>
      <c r="G77" s="116">
        <f t="shared" si="2"/>
        <v>67556.980000000331</v>
      </c>
      <c r="H77" s="116">
        <f t="shared" si="2"/>
        <v>859709.21857710835</v>
      </c>
      <c r="I77" s="116">
        <f t="shared" si="2"/>
        <v>96080.315038834233</v>
      </c>
    </row>
    <row r="78" spans="2:9" ht="14.25" customHeight="1" x14ac:dyDescent="0.25">
      <c r="B78" s="2"/>
      <c r="C78" s="2"/>
      <c r="D78" s="47" t="s">
        <v>93</v>
      </c>
      <c r="E78" s="116">
        <f t="shared" si="2"/>
        <v>0</v>
      </c>
      <c r="F78" s="116">
        <f t="shared" si="2"/>
        <v>-101.32000000035623</v>
      </c>
      <c r="G78" s="116">
        <f t="shared" si="2"/>
        <v>0</v>
      </c>
      <c r="H78" s="116">
        <f t="shared" si="2"/>
        <v>-0.73870826745405793</v>
      </c>
      <c r="I78" s="116">
        <f t="shared" si="2"/>
        <v>0.33033912687096745</v>
      </c>
    </row>
    <row r="79" spans="2:9" ht="14.25" customHeight="1" x14ac:dyDescent="0.25">
      <c r="B79" s="2"/>
      <c r="C79" s="2"/>
      <c r="D79" s="47" t="str">
        <f>+D12</f>
        <v>ALA Digital Reference</v>
      </c>
      <c r="E79" s="116">
        <f t="shared" si="2"/>
        <v>116666.38999999996</v>
      </c>
      <c r="F79" s="116">
        <f t="shared" si="2"/>
        <v>32592.760000000068</v>
      </c>
      <c r="G79" s="116">
        <f t="shared" si="2"/>
        <v>30787.049999999959</v>
      </c>
      <c r="H79" s="116">
        <f t="shared" si="2"/>
        <v>156451.806091554</v>
      </c>
      <c r="I79" s="116">
        <f t="shared" si="2"/>
        <v>52203.039039858384</v>
      </c>
    </row>
    <row r="80" spans="2:9" ht="14.25" hidden="1" customHeight="1" x14ac:dyDescent="0.25">
      <c r="B80" s="2"/>
      <c r="C80" s="2"/>
      <c r="D80" s="47" t="s">
        <v>97</v>
      </c>
      <c r="E80" s="116">
        <f t="shared" si="2"/>
        <v>5.4699999999998994</v>
      </c>
      <c r="F80" s="116">
        <f t="shared" si="2"/>
        <v>0</v>
      </c>
      <c r="G80" s="116">
        <f t="shared" si="2"/>
        <v>0</v>
      </c>
      <c r="H80" s="116">
        <f t="shared" si="2"/>
        <v>0</v>
      </c>
      <c r="I80" s="116">
        <f t="shared" si="2"/>
        <v>0</v>
      </c>
    </row>
    <row r="81" spans="2:9" ht="14.25" customHeight="1" thickBot="1" x14ac:dyDescent="0.3">
      <c r="B81" s="2"/>
      <c r="C81" s="2"/>
      <c r="D81" s="47" t="s">
        <v>99</v>
      </c>
      <c r="E81" s="116">
        <f t="shared" si="2"/>
        <v>16089.89999999998</v>
      </c>
      <c r="F81" s="116">
        <f t="shared" si="2"/>
        <v>-31767.630000000077</v>
      </c>
      <c r="G81" s="116">
        <f t="shared" si="2"/>
        <v>485.26999999996406</v>
      </c>
      <c r="H81" s="116">
        <f t="shared" si="2"/>
        <v>63560.103986183356</v>
      </c>
      <c r="I81" s="116">
        <f t="shared" si="2"/>
        <v>10018.787189752853</v>
      </c>
    </row>
    <row r="82" spans="2:9" ht="14.25" hidden="1" customHeight="1" thickBot="1" x14ac:dyDescent="0.3">
      <c r="B82" s="2"/>
      <c r="C82" s="2"/>
      <c r="D82" s="47"/>
      <c r="E82" s="116"/>
      <c r="F82" s="116"/>
      <c r="G82" s="116"/>
      <c r="H82" s="116"/>
      <c r="I82" s="116"/>
    </row>
    <row r="83" spans="2:9" ht="14.25" customHeight="1" thickBot="1" x14ac:dyDescent="0.3">
      <c r="B83" s="2"/>
      <c r="C83" s="2"/>
      <c r="D83" s="51" t="s">
        <v>113</v>
      </c>
      <c r="E83" s="130">
        <f>SUM(E74:E82)</f>
        <v>-650417.69999999984</v>
      </c>
      <c r="F83" s="130">
        <f>SUM(F74:F82)</f>
        <v>-451118.5099999996</v>
      </c>
      <c r="G83" s="130">
        <f>SUM(G74:G82)</f>
        <v>-548583.22999999986</v>
      </c>
      <c r="H83" s="130">
        <f>SUM(H74:H82)</f>
        <v>657081.29350018897</v>
      </c>
      <c r="I83" s="130">
        <f>SUM(I74:I82)</f>
        <v>-46882.483076922072</v>
      </c>
    </row>
    <row r="84" spans="2:9" ht="14.25" customHeight="1" x14ac:dyDescent="0.25">
      <c r="B84" s="2"/>
      <c r="C84" s="2"/>
      <c r="D84" s="3" t="s">
        <v>114</v>
      </c>
      <c r="E84" s="3"/>
      <c r="F84" s="3"/>
      <c r="G84" s="3"/>
      <c r="H84" s="3"/>
      <c r="I84" s="3"/>
    </row>
    <row r="85" spans="2:9" ht="14.25" customHeight="1" x14ac:dyDescent="0.25">
      <c r="B85" s="2"/>
      <c r="C85" s="2"/>
      <c r="D85" s="3" t="s">
        <v>114</v>
      </c>
      <c r="E85" s="3"/>
      <c r="F85" s="3"/>
      <c r="G85" s="3"/>
      <c r="H85" s="3"/>
      <c r="I85" s="3"/>
    </row>
  </sheetData>
  <pageMargins left="1" right="1" top="1" bottom="1" header="0.5" footer="0.5"/>
  <pageSetup scale="8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523F5-D9C3-4916-8BF9-9144B3AE09C3}">
  <sheetPr>
    <tabColor theme="9" tint="0.59999389629810485"/>
  </sheetPr>
  <dimension ref="A2:J46"/>
  <sheetViews>
    <sheetView showGridLines="0" workbookViewId="0">
      <pane xSplit="4" ySplit="6" topLeftCell="E7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E7" sqref="E7"/>
    </sheetView>
  </sheetViews>
  <sheetFormatPr defaultColWidth="10" defaultRowHeight="14.25" customHeight="1" x14ac:dyDescent="0.25"/>
  <cols>
    <col min="1" max="1" width="7.109375" style="17" customWidth="1"/>
    <col min="2" max="2" width="16" style="17" hidden="1" customWidth="1"/>
    <col min="3" max="3" width="15.88671875" style="17" hidden="1" customWidth="1"/>
    <col min="4" max="4" width="36.44140625" style="17" customWidth="1"/>
    <col min="5" max="6" width="14.33203125" style="17" customWidth="1"/>
    <col min="7" max="7" width="14.33203125" style="17" hidden="1" customWidth="1"/>
    <col min="8" max="10" width="14.33203125" style="17" customWidth="1"/>
    <col min="11" max="16384" width="10" style="17"/>
  </cols>
  <sheetData>
    <row r="2" spans="1:10" ht="21.75" customHeight="1" x14ac:dyDescent="0.25">
      <c r="A2" s="31"/>
      <c r="B2" s="33"/>
      <c r="C2" s="33"/>
      <c r="D2" s="52" t="s">
        <v>0</v>
      </c>
      <c r="E2" s="53"/>
      <c r="F2" s="53"/>
      <c r="G2" s="53"/>
      <c r="H2" s="53"/>
      <c r="I2" s="53"/>
    </row>
    <row r="3" spans="1:10" ht="21.75" customHeight="1" x14ac:dyDescent="0.25">
      <c r="A3" s="31"/>
      <c r="B3" s="33"/>
      <c r="C3" s="33"/>
      <c r="D3" s="52" t="s">
        <v>115</v>
      </c>
      <c r="E3" s="53"/>
      <c r="F3" s="53"/>
      <c r="G3" s="53"/>
      <c r="H3" s="53"/>
      <c r="I3" s="53"/>
    </row>
    <row r="4" spans="1:10" ht="30" customHeight="1" x14ac:dyDescent="0.25">
      <c r="A4" s="31"/>
      <c r="B4" s="33"/>
      <c r="C4" s="33"/>
      <c r="D4" s="138" t="s">
        <v>246</v>
      </c>
      <c r="E4" s="43" t="str">
        <f>E5&amp;" "&amp;E6</f>
        <v>2023 Actual</v>
      </c>
      <c r="F4" s="43" t="str">
        <f>F5&amp;" "&amp;F6</f>
        <v>2024 Actual</v>
      </c>
      <c r="G4" s="43" t="str">
        <f>G5&amp;" "&amp;G6</f>
        <v>March 2025 Actual</v>
      </c>
      <c r="H4" s="43" t="str">
        <f>H5&amp;" "&amp;H6</f>
        <v>2025 Budget</v>
      </c>
      <c r="I4" s="43" t="str">
        <f>I5&amp;" "&amp;I6</f>
        <v>2026 Budget</v>
      </c>
    </row>
    <row r="5" spans="1:10" ht="15.75" hidden="1" customHeight="1" x14ac:dyDescent="0.25">
      <c r="A5" s="33"/>
      <c r="B5" s="33"/>
      <c r="C5" s="33"/>
      <c r="D5" s="33"/>
      <c r="E5" s="54" t="s">
        <v>2</v>
      </c>
      <c r="F5" s="54" t="s">
        <v>3</v>
      </c>
      <c r="G5" s="54" t="s">
        <v>4</v>
      </c>
      <c r="H5" s="54" t="s">
        <v>5</v>
      </c>
      <c r="I5" s="54" t="s">
        <v>6</v>
      </c>
    </row>
    <row r="6" spans="1:10" ht="15.75" hidden="1" customHeight="1" x14ac:dyDescent="0.25">
      <c r="A6" s="33"/>
      <c r="B6" s="33"/>
      <c r="C6" s="33"/>
      <c r="D6" s="33"/>
      <c r="E6" s="55" t="s">
        <v>7</v>
      </c>
      <c r="F6" s="55" t="s">
        <v>7</v>
      </c>
      <c r="G6" s="55" t="s">
        <v>7</v>
      </c>
      <c r="H6" s="55" t="s">
        <v>8</v>
      </c>
      <c r="I6" s="55" t="s">
        <v>8</v>
      </c>
    </row>
    <row r="7" spans="1:10" ht="18.75" customHeight="1" x14ac:dyDescent="0.25">
      <c r="A7" s="31"/>
      <c r="B7" s="33"/>
      <c r="C7" s="33"/>
      <c r="D7" s="30" t="s">
        <v>9</v>
      </c>
      <c r="E7" s="56"/>
      <c r="F7" s="56"/>
      <c r="G7" s="56"/>
      <c r="H7" s="56"/>
      <c r="I7" s="56"/>
    </row>
    <row r="8" spans="1:10" ht="14.25" customHeight="1" x14ac:dyDescent="0.25">
      <c r="A8" s="31"/>
      <c r="B8" s="33" t="s">
        <v>10</v>
      </c>
      <c r="C8" s="33" t="s">
        <v>116</v>
      </c>
      <c r="D8" s="31" t="str">
        <f>C8</f>
        <v>Annual Conference</v>
      </c>
      <c r="E8" s="58">
        <v>5986471.1399999997</v>
      </c>
      <c r="F8" s="58">
        <v>5676375.8799999999</v>
      </c>
      <c r="G8" s="58">
        <v>19489</v>
      </c>
      <c r="H8" s="58">
        <v>5627550</v>
      </c>
      <c r="I8" s="58">
        <v>6280198</v>
      </c>
      <c r="J8" s="57" t="s">
        <v>235</v>
      </c>
    </row>
    <row r="9" spans="1:10" ht="14.25" hidden="1" customHeight="1" x14ac:dyDescent="0.25">
      <c r="B9" s="33" t="s">
        <v>10</v>
      </c>
      <c r="C9" s="33" t="s">
        <v>117</v>
      </c>
      <c r="D9" s="31" t="str">
        <f>C9</f>
        <v>Midwinter Conference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</row>
    <row r="10" spans="1:10" ht="14.25" customHeight="1" x14ac:dyDescent="0.25">
      <c r="B10" s="33" t="s">
        <v>10</v>
      </c>
      <c r="C10" s="33" t="s">
        <v>118</v>
      </c>
      <c r="D10" s="31" t="str">
        <f>C10</f>
        <v>LibLearnX</v>
      </c>
      <c r="E10" s="58">
        <v>993409.19000000006</v>
      </c>
      <c r="F10" s="58">
        <v>735955.67999999993</v>
      </c>
      <c r="G10" s="58">
        <v>597430</v>
      </c>
      <c r="H10" s="58">
        <v>847530</v>
      </c>
      <c r="I10" s="58">
        <v>0</v>
      </c>
    </row>
    <row r="11" spans="1:10" ht="14.25" customHeight="1" thickBot="1" x14ac:dyDescent="0.3">
      <c r="B11" s="33" t="s">
        <v>10</v>
      </c>
      <c r="C11" s="33" t="s">
        <v>119</v>
      </c>
      <c r="D11" s="31" t="s">
        <v>120</v>
      </c>
      <c r="E11" s="58">
        <v>0</v>
      </c>
      <c r="F11" s="58">
        <v>0</v>
      </c>
      <c r="G11" s="58">
        <v>0</v>
      </c>
      <c r="H11" s="58">
        <v>0</v>
      </c>
      <c r="I11" s="58">
        <v>95400</v>
      </c>
    </row>
    <row r="12" spans="1:10" ht="14.25" hidden="1" customHeight="1" thickBot="1" x14ac:dyDescent="0.3">
      <c r="E12" s="125"/>
      <c r="F12" s="125"/>
      <c r="G12" s="125"/>
      <c r="H12" s="125"/>
      <c r="I12" s="125"/>
    </row>
    <row r="13" spans="1:10" ht="14.25" customHeight="1" thickBot="1" x14ac:dyDescent="0.3">
      <c r="B13" s="33"/>
      <c r="C13" s="33"/>
      <c r="D13" s="30" t="s">
        <v>22</v>
      </c>
      <c r="E13" s="134">
        <f>SUM(E7:E12)</f>
        <v>6979880.3300000001</v>
      </c>
      <c r="F13" s="134">
        <f>SUM(F7:F12)</f>
        <v>6412331.5599999996</v>
      </c>
      <c r="G13" s="134">
        <f>SUM(G7:G12)</f>
        <v>616919</v>
      </c>
      <c r="H13" s="134">
        <f>SUM(H7:H12)</f>
        <v>6475080</v>
      </c>
      <c r="I13" s="134">
        <f>SUM(I7:I12)</f>
        <v>6375598</v>
      </c>
    </row>
    <row r="14" spans="1:10" ht="14.25" customHeight="1" x14ac:dyDescent="0.25">
      <c r="A14" s="31"/>
      <c r="B14" s="33"/>
      <c r="C14" s="33"/>
      <c r="D14" s="31"/>
      <c r="E14" s="58"/>
      <c r="F14" s="58"/>
      <c r="G14" s="58"/>
      <c r="H14" s="58"/>
      <c r="I14" s="58"/>
    </row>
    <row r="15" spans="1:10" ht="14.25" customHeight="1" x14ac:dyDescent="0.25">
      <c r="A15" s="31"/>
      <c r="B15" s="33"/>
      <c r="C15" s="33"/>
      <c r="D15" s="30" t="s">
        <v>106</v>
      </c>
      <c r="E15" s="58"/>
      <c r="F15" s="58"/>
      <c r="G15" s="58"/>
      <c r="H15" s="58"/>
      <c r="I15" s="58"/>
    </row>
    <row r="16" spans="1:10" ht="14.25" customHeight="1" x14ac:dyDescent="0.25">
      <c r="A16" s="31"/>
      <c r="B16" s="33" t="s">
        <v>121</v>
      </c>
      <c r="C16" s="33" t="s">
        <v>116</v>
      </c>
      <c r="D16" s="31" t="str">
        <f>C16</f>
        <v>Annual Conference</v>
      </c>
      <c r="E16" s="58">
        <v>4681045.7</v>
      </c>
      <c r="F16" s="58">
        <v>4290816.8399999989</v>
      </c>
      <c r="G16" s="58">
        <v>484919.63999999996</v>
      </c>
      <c r="H16" s="58">
        <v>4671227.0131324353</v>
      </c>
      <c r="I16" s="58">
        <v>5327483.7622302044</v>
      </c>
    </row>
    <row r="17" spans="1:9" ht="14.25" hidden="1" customHeight="1" x14ac:dyDescent="0.25">
      <c r="A17" s="31"/>
      <c r="B17" s="33" t="s">
        <v>121</v>
      </c>
      <c r="C17" s="33" t="s">
        <v>117</v>
      </c>
      <c r="D17" s="31" t="str">
        <f>C17</f>
        <v>Midwinter Conference</v>
      </c>
      <c r="E17" s="58">
        <v>258.41999999999996</v>
      </c>
      <c r="F17" s="58">
        <v>0</v>
      </c>
      <c r="G17" s="58">
        <v>0</v>
      </c>
      <c r="H17" s="58">
        <v>0</v>
      </c>
      <c r="I17" s="58">
        <v>0</v>
      </c>
    </row>
    <row r="18" spans="1:9" ht="14.25" customHeight="1" x14ac:dyDescent="0.25">
      <c r="B18" s="33" t="s">
        <v>121</v>
      </c>
      <c r="C18" s="33" t="s">
        <v>118</v>
      </c>
      <c r="D18" s="31" t="str">
        <f>C18</f>
        <v>LibLearnX</v>
      </c>
      <c r="E18" s="58">
        <v>1821781.42</v>
      </c>
      <c r="F18" s="58">
        <v>2140931.2400000002</v>
      </c>
      <c r="G18" s="58">
        <v>1010158.2</v>
      </c>
      <c r="H18" s="58">
        <v>1678764.2532831088</v>
      </c>
      <c r="I18" s="58">
        <v>0</v>
      </c>
    </row>
    <row r="19" spans="1:9" ht="14.25" customHeight="1" thickBot="1" x14ac:dyDescent="0.3">
      <c r="B19" s="33" t="s">
        <v>121</v>
      </c>
      <c r="C19" s="33" t="s">
        <v>119</v>
      </c>
      <c r="D19" s="31" t="s">
        <v>120</v>
      </c>
      <c r="E19" s="58">
        <v>0</v>
      </c>
      <c r="F19" s="58">
        <v>0</v>
      </c>
      <c r="G19" s="58">
        <v>0</v>
      </c>
      <c r="H19" s="58">
        <v>0</v>
      </c>
      <c r="I19" s="58">
        <v>309573.44055755093</v>
      </c>
    </row>
    <row r="20" spans="1:9" ht="14.25" hidden="1" customHeight="1" thickBot="1" x14ac:dyDescent="0.3">
      <c r="E20" s="125"/>
      <c r="F20" s="125"/>
      <c r="G20" s="125"/>
      <c r="H20" s="125"/>
      <c r="I20" s="125"/>
    </row>
    <row r="21" spans="1:9" ht="14.25" customHeight="1" thickBot="1" x14ac:dyDescent="0.3">
      <c r="B21" s="33"/>
      <c r="C21" s="33"/>
      <c r="D21" s="30" t="s">
        <v>107</v>
      </c>
      <c r="E21" s="134">
        <f>SUM(E15:E20)</f>
        <v>6503085.54</v>
      </c>
      <c r="F21" s="134">
        <f>SUM(F15:F20)</f>
        <v>6431748.0799999991</v>
      </c>
      <c r="G21" s="134">
        <f>SUM(G15:G20)</f>
        <v>1495077.8399999999</v>
      </c>
      <c r="H21" s="134">
        <f>SUM(H15:H20)</f>
        <v>6349991.2664155439</v>
      </c>
      <c r="I21" s="134">
        <f>SUM(I15:I20)</f>
        <v>5637057.2027877551</v>
      </c>
    </row>
    <row r="22" spans="1:9" ht="14.25" customHeight="1" x14ac:dyDescent="0.25">
      <c r="B22" s="33"/>
      <c r="C22" s="33"/>
      <c r="D22" s="31"/>
      <c r="E22" s="58"/>
      <c r="F22" s="58"/>
      <c r="G22" s="58"/>
      <c r="H22" s="58"/>
      <c r="I22" s="58"/>
    </row>
    <row r="23" spans="1:9" ht="14.25" customHeight="1" x14ac:dyDescent="0.25">
      <c r="A23" s="31"/>
      <c r="B23" s="33"/>
      <c r="C23" s="33"/>
      <c r="D23" s="59" t="s">
        <v>122</v>
      </c>
      <c r="E23" s="58"/>
      <c r="F23" s="58"/>
      <c r="G23" s="58"/>
      <c r="H23" s="58"/>
      <c r="I23" s="58"/>
    </row>
    <row r="24" spans="1:9" ht="14.25" customHeight="1" x14ac:dyDescent="0.25">
      <c r="A24" s="31"/>
      <c r="B24" s="33" t="s">
        <v>123</v>
      </c>
      <c r="C24" s="33" t="s">
        <v>116</v>
      </c>
      <c r="D24" s="31" t="str">
        <f>C24</f>
        <v>Annual Conference</v>
      </c>
      <c r="E24" s="58">
        <v>1305425.4400000002</v>
      </c>
      <c r="F24" s="58">
        <v>1385559.040000001</v>
      </c>
      <c r="G24" s="58">
        <v>-465430.63999999996</v>
      </c>
      <c r="H24" s="58">
        <v>956322.9868675645</v>
      </c>
      <c r="I24" s="58">
        <v>952714.23776979593</v>
      </c>
    </row>
    <row r="25" spans="1:9" ht="14.25" hidden="1" customHeight="1" x14ac:dyDescent="0.25">
      <c r="A25" s="31"/>
      <c r="B25" s="33" t="s">
        <v>123</v>
      </c>
      <c r="C25" s="33" t="s">
        <v>117</v>
      </c>
      <c r="D25" s="31" t="str">
        <f>C25</f>
        <v>Midwinter Conference</v>
      </c>
      <c r="E25" s="58">
        <v>-258.41999999999996</v>
      </c>
      <c r="F25" s="58">
        <v>0</v>
      </c>
      <c r="G25" s="58">
        <v>0</v>
      </c>
      <c r="H25" s="58">
        <v>0</v>
      </c>
      <c r="I25" s="58">
        <v>0</v>
      </c>
    </row>
    <row r="26" spans="1:9" ht="14.25" customHeight="1" x14ac:dyDescent="0.25">
      <c r="A26" s="31"/>
      <c r="B26" s="33" t="s">
        <v>123</v>
      </c>
      <c r="C26" s="33" t="s">
        <v>118</v>
      </c>
      <c r="D26" s="31" t="str">
        <f>C26</f>
        <v>LibLearnX</v>
      </c>
      <c r="E26" s="58">
        <v>-828372.22999999986</v>
      </c>
      <c r="F26" s="58">
        <v>-1404975.5600000003</v>
      </c>
      <c r="G26" s="58">
        <v>-412728.19999999995</v>
      </c>
      <c r="H26" s="58">
        <v>-831234.25328310893</v>
      </c>
      <c r="I26" s="58">
        <v>0</v>
      </c>
    </row>
    <row r="27" spans="1:9" ht="14.25" customHeight="1" thickBot="1" x14ac:dyDescent="0.3">
      <c r="B27" s="33" t="s">
        <v>123</v>
      </c>
      <c r="C27" s="33" t="s">
        <v>119</v>
      </c>
      <c r="D27" s="31" t="s">
        <v>120</v>
      </c>
      <c r="E27" s="58">
        <v>0</v>
      </c>
      <c r="F27" s="58">
        <v>0</v>
      </c>
      <c r="G27" s="58">
        <v>0</v>
      </c>
      <c r="H27" s="58">
        <v>0</v>
      </c>
      <c r="I27" s="58">
        <v>-214173.44055755102</v>
      </c>
    </row>
    <row r="28" spans="1:9" ht="14.25" hidden="1" customHeight="1" thickBot="1" x14ac:dyDescent="0.3">
      <c r="E28" s="125"/>
      <c r="F28" s="125"/>
      <c r="G28" s="125"/>
      <c r="H28" s="125"/>
      <c r="I28" s="125"/>
    </row>
    <row r="29" spans="1:9" ht="14.25" customHeight="1" thickBot="1" x14ac:dyDescent="0.3">
      <c r="B29" s="33"/>
      <c r="C29" s="33"/>
      <c r="D29" s="59" t="s">
        <v>109</v>
      </c>
      <c r="E29" s="134">
        <f>SUM(E23:E28)</f>
        <v>476794.79000000039</v>
      </c>
      <c r="F29" s="134">
        <f>SUM(F23:F28)</f>
        <v>-19416.51999999932</v>
      </c>
      <c r="G29" s="134">
        <f>SUM(G23:G28)</f>
        <v>-878158.83999999985</v>
      </c>
      <c r="H29" s="134">
        <f>SUM(H23:H28)</f>
        <v>125088.73358445556</v>
      </c>
      <c r="I29" s="134">
        <f>SUM(I23:I28)</f>
        <v>738540.79721224494</v>
      </c>
    </row>
    <row r="30" spans="1:9" ht="14.25" customHeight="1" x14ac:dyDescent="0.25">
      <c r="B30" s="33"/>
      <c r="C30" s="33"/>
      <c r="D30" s="30"/>
      <c r="E30" s="58"/>
      <c r="F30" s="58"/>
      <c r="G30" s="58"/>
      <c r="H30" s="58"/>
      <c r="I30" s="58"/>
    </row>
    <row r="31" spans="1:9" ht="14.25" customHeight="1" x14ac:dyDescent="0.25">
      <c r="A31" s="30"/>
      <c r="B31" s="33"/>
      <c r="C31" s="33"/>
      <c r="D31" s="30" t="s">
        <v>110</v>
      </c>
      <c r="E31" s="58"/>
      <c r="F31" s="58"/>
      <c r="G31" s="58"/>
      <c r="H31" s="58"/>
      <c r="I31" s="58"/>
    </row>
    <row r="32" spans="1:9" ht="14.25" customHeight="1" x14ac:dyDescent="0.25">
      <c r="A32" s="31"/>
      <c r="B32" s="33" t="s">
        <v>40</v>
      </c>
      <c r="C32" s="33" t="s">
        <v>116</v>
      </c>
      <c r="D32" s="31" t="str">
        <f>C32</f>
        <v>Annual Conference</v>
      </c>
      <c r="E32" s="58">
        <v>1567002.2699999998</v>
      </c>
      <c r="F32" s="58">
        <v>1418336.04</v>
      </c>
      <c r="G32" s="58">
        <v>5164.59</v>
      </c>
      <c r="H32" s="58">
        <v>1491301</v>
      </c>
      <c r="I32" s="58">
        <v>897350</v>
      </c>
    </row>
    <row r="33" spans="1:9" ht="14.25" hidden="1" customHeight="1" x14ac:dyDescent="0.25">
      <c r="A33" s="31"/>
      <c r="B33" s="33" t="s">
        <v>40</v>
      </c>
      <c r="C33" s="33" t="s">
        <v>117</v>
      </c>
      <c r="D33" s="31" t="str">
        <f>C33</f>
        <v>Midwinter Conference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</row>
    <row r="34" spans="1:9" ht="14.25" customHeight="1" x14ac:dyDescent="0.25">
      <c r="A34" s="31"/>
      <c r="B34" s="33" t="s">
        <v>40</v>
      </c>
      <c r="C34" s="33" t="s">
        <v>118</v>
      </c>
      <c r="D34" s="31" t="str">
        <f>C34</f>
        <v>LibLearnX</v>
      </c>
      <c r="E34" s="58">
        <v>263253.41000000003</v>
      </c>
      <c r="F34" s="58">
        <v>193304.42999999996</v>
      </c>
      <c r="G34" s="58">
        <v>158583.95000000004</v>
      </c>
      <c r="H34" s="58">
        <v>224595</v>
      </c>
      <c r="I34" s="58">
        <v>0</v>
      </c>
    </row>
    <row r="35" spans="1:9" ht="14.25" customHeight="1" thickBot="1" x14ac:dyDescent="0.3">
      <c r="B35" s="33" t="s">
        <v>40</v>
      </c>
      <c r="C35" s="33" t="s">
        <v>119</v>
      </c>
      <c r="D35" s="31" t="s">
        <v>120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</row>
    <row r="36" spans="1:9" ht="14.25" hidden="1" customHeight="1" thickBot="1" x14ac:dyDescent="0.3">
      <c r="A36" s="31"/>
      <c r="E36" s="125"/>
      <c r="F36" s="125"/>
      <c r="G36" s="125"/>
      <c r="H36" s="125"/>
      <c r="I36" s="125"/>
    </row>
    <row r="37" spans="1:9" ht="14.25" customHeight="1" thickBot="1" x14ac:dyDescent="0.3">
      <c r="B37" s="33"/>
      <c r="C37" s="33"/>
      <c r="D37" s="30" t="s">
        <v>111</v>
      </c>
      <c r="E37" s="134">
        <f>SUM(E31:E36)</f>
        <v>1830255.6799999997</v>
      </c>
      <c r="F37" s="134">
        <f>SUM(F31:F36)</f>
        <v>1611640.47</v>
      </c>
      <c r="G37" s="134">
        <f>SUM(G31:G36)</f>
        <v>163748.54000000004</v>
      </c>
      <c r="H37" s="134">
        <f>SUM(H31:H36)</f>
        <v>1715896</v>
      </c>
      <c r="I37" s="134">
        <f>SUM(I31:I36)</f>
        <v>897350</v>
      </c>
    </row>
    <row r="38" spans="1:9" ht="14.25" customHeight="1" x14ac:dyDescent="0.25">
      <c r="B38" s="33"/>
      <c r="C38" s="33"/>
      <c r="D38" s="31"/>
      <c r="E38" s="58"/>
      <c r="F38" s="58"/>
      <c r="G38" s="58"/>
      <c r="H38" s="58"/>
      <c r="I38" s="58"/>
    </row>
    <row r="39" spans="1:9" ht="14.25" customHeight="1" x14ac:dyDescent="0.25">
      <c r="B39" s="33"/>
      <c r="C39" s="33"/>
      <c r="D39" s="31"/>
      <c r="E39" s="58"/>
      <c r="F39" s="58"/>
      <c r="G39" s="58"/>
      <c r="H39" s="58"/>
      <c r="I39" s="58"/>
    </row>
    <row r="40" spans="1:9" ht="14.25" customHeight="1" x14ac:dyDescent="0.25">
      <c r="B40" s="33"/>
      <c r="C40" s="33"/>
      <c r="D40" s="59" t="s">
        <v>112</v>
      </c>
      <c r="E40" s="60"/>
      <c r="F40" s="60"/>
      <c r="G40" s="60"/>
      <c r="H40" s="60"/>
      <c r="I40" s="60"/>
    </row>
    <row r="41" spans="1:9" ht="14.25" customHeight="1" x14ac:dyDescent="0.25">
      <c r="A41" s="31"/>
      <c r="B41" s="33" t="s">
        <v>124</v>
      </c>
      <c r="C41" s="33" t="s">
        <v>116</v>
      </c>
      <c r="D41" s="31" t="str">
        <f>C41</f>
        <v>Annual Conference</v>
      </c>
      <c r="E41" s="58">
        <v>-261576.83000000013</v>
      </c>
      <c r="F41" s="58">
        <v>-32777.000000000451</v>
      </c>
      <c r="G41" s="58">
        <v>-470595.23000000004</v>
      </c>
      <c r="H41" s="58">
        <v>-534978.0131324355</v>
      </c>
      <c r="I41" s="58">
        <v>55364.23776979628</v>
      </c>
    </row>
    <row r="42" spans="1:9" ht="14.25" hidden="1" customHeight="1" x14ac:dyDescent="0.25">
      <c r="A42" s="31"/>
      <c r="B42" s="33" t="s">
        <v>124</v>
      </c>
      <c r="C42" s="33" t="s">
        <v>117</v>
      </c>
      <c r="D42" s="31" t="str">
        <f>C42</f>
        <v>Midwinter Conference</v>
      </c>
      <c r="E42" s="58">
        <v>-258.41999999999996</v>
      </c>
      <c r="F42" s="58">
        <v>0</v>
      </c>
      <c r="G42" s="58">
        <v>0</v>
      </c>
      <c r="H42" s="58">
        <v>0</v>
      </c>
      <c r="I42" s="58">
        <v>0</v>
      </c>
    </row>
    <row r="43" spans="1:9" ht="14.25" customHeight="1" x14ac:dyDescent="0.25">
      <c r="A43" s="31"/>
      <c r="B43" s="33" t="s">
        <v>124</v>
      </c>
      <c r="C43" s="33" t="s">
        <v>118</v>
      </c>
      <c r="D43" s="31" t="str">
        <f>C43</f>
        <v>LibLearnX</v>
      </c>
      <c r="E43" s="58">
        <v>-1091625.6399999999</v>
      </c>
      <c r="F43" s="58">
        <v>-1598279.9900000002</v>
      </c>
      <c r="G43" s="58">
        <v>-571312.15</v>
      </c>
      <c r="H43" s="58">
        <v>-1055829.2532831091</v>
      </c>
      <c r="I43" s="58">
        <v>0</v>
      </c>
    </row>
    <row r="44" spans="1:9" ht="14.25" customHeight="1" thickBot="1" x14ac:dyDescent="0.3">
      <c r="B44" s="33" t="s">
        <v>124</v>
      </c>
      <c r="C44" s="33" t="s">
        <v>119</v>
      </c>
      <c r="D44" s="31" t="s">
        <v>120</v>
      </c>
      <c r="E44" s="58">
        <v>0</v>
      </c>
      <c r="F44" s="58">
        <v>0</v>
      </c>
      <c r="G44" s="58">
        <v>0</v>
      </c>
      <c r="H44" s="58">
        <v>0</v>
      </c>
      <c r="I44" s="58">
        <v>-214173.44055755102</v>
      </c>
    </row>
    <row r="45" spans="1:9" ht="14.25" hidden="1" customHeight="1" thickBot="1" x14ac:dyDescent="0.3">
      <c r="A45" s="31"/>
      <c r="E45" s="125"/>
      <c r="F45" s="125"/>
      <c r="G45" s="125"/>
      <c r="H45" s="125"/>
      <c r="I45" s="125"/>
    </row>
    <row r="46" spans="1:9" ht="14.25" customHeight="1" thickBot="1" x14ac:dyDescent="0.3">
      <c r="A46" s="31"/>
      <c r="B46" s="33"/>
      <c r="C46" s="33"/>
      <c r="D46" s="59" t="s">
        <v>113</v>
      </c>
      <c r="E46" s="134">
        <f>SUM(E40:E45)</f>
        <v>-1353460.8900000001</v>
      </c>
      <c r="F46" s="134">
        <f>SUM(F40:F45)</f>
        <v>-1631056.9900000007</v>
      </c>
      <c r="G46" s="134">
        <f>SUM(G40:G45)</f>
        <v>-1041907.3800000001</v>
      </c>
      <c r="H46" s="134">
        <f>SUM(H40:H45)</f>
        <v>-1590807.2664155446</v>
      </c>
      <c r="I46" s="134">
        <f>SUM(I40:I45)</f>
        <v>-158809.20278775474</v>
      </c>
    </row>
  </sheetData>
  <pageMargins left="1" right="1" top="1" bottom="1" header="0.5" footer="0.5"/>
  <pageSetup scale="9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7C0C-6FD0-415C-8A2F-9CF31120F66F}">
  <sheetPr>
    <tabColor theme="9" tint="0.59999389629810485"/>
  </sheetPr>
  <dimension ref="B2:J49"/>
  <sheetViews>
    <sheetView showGridLines="0" workbookViewId="0">
      <pane xSplit="4" ySplit="6" topLeftCell="E7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E7" sqref="E7"/>
    </sheetView>
  </sheetViews>
  <sheetFormatPr defaultColWidth="10" defaultRowHeight="14.25" customHeight="1" x14ac:dyDescent="0.25"/>
  <cols>
    <col min="1" max="1" width="7.109375" style="17" customWidth="1"/>
    <col min="2" max="3" width="10" style="17" hidden="1" customWidth="1"/>
    <col min="4" max="4" width="36.44140625" style="17" customWidth="1"/>
    <col min="5" max="6" width="14.33203125" style="17" customWidth="1"/>
    <col min="7" max="7" width="14.33203125" style="17" hidden="1" customWidth="1"/>
    <col min="8" max="10" width="14.33203125" style="17" customWidth="1"/>
    <col min="11" max="16384" width="10" style="17"/>
  </cols>
  <sheetData>
    <row r="2" spans="2:10" ht="19.5" customHeight="1" x14ac:dyDescent="0.3">
      <c r="B2" s="33"/>
      <c r="C2" s="33"/>
      <c r="D2" s="6" t="s">
        <v>0</v>
      </c>
      <c r="E2" s="61"/>
      <c r="F2" s="61"/>
      <c r="G2" s="62"/>
      <c r="H2" s="62"/>
      <c r="I2" s="62"/>
      <c r="J2" s="31"/>
    </row>
    <row r="3" spans="2:10" ht="19.5" customHeight="1" x14ac:dyDescent="0.3">
      <c r="B3" s="33"/>
      <c r="C3" s="33"/>
      <c r="D3" s="6" t="s">
        <v>262</v>
      </c>
      <c r="E3" s="61"/>
      <c r="F3" s="61"/>
      <c r="G3" s="62"/>
      <c r="H3" s="62"/>
      <c r="I3" s="62"/>
      <c r="J3" s="31"/>
    </row>
    <row r="4" spans="2:10" ht="21.75" customHeight="1" x14ac:dyDescent="0.25">
      <c r="B4" s="33"/>
      <c r="C4" s="33"/>
      <c r="D4" s="138" t="s">
        <v>246</v>
      </c>
      <c r="E4" s="63" t="str">
        <f>E5&amp;" "&amp;E6</f>
        <v>2023 Actual</v>
      </c>
      <c r="F4" s="63" t="str">
        <f>F5&amp;" "&amp;F6</f>
        <v>2024 Actual</v>
      </c>
      <c r="G4" s="63" t="str">
        <f>G5&amp;" "&amp;G6</f>
        <v>March 2025 Actual</v>
      </c>
      <c r="H4" s="63" t="str">
        <f>H5&amp;" "&amp;H6</f>
        <v>2025 Budget</v>
      </c>
      <c r="I4" s="63" t="str">
        <f>I5&amp;" "&amp;I6</f>
        <v>2026 Budget</v>
      </c>
      <c r="J4" s="31"/>
    </row>
    <row r="5" spans="2:10" ht="14.25" hidden="1" customHeight="1" x14ac:dyDescent="0.25">
      <c r="B5" s="33"/>
      <c r="C5" s="33"/>
      <c r="D5" s="33"/>
      <c r="E5" s="54" t="s">
        <v>2</v>
      </c>
      <c r="F5" s="54" t="s">
        <v>3</v>
      </c>
      <c r="G5" s="54" t="s">
        <v>4</v>
      </c>
      <c r="H5" s="54" t="s">
        <v>5</v>
      </c>
      <c r="I5" s="54" t="s">
        <v>6</v>
      </c>
      <c r="J5" s="64"/>
    </row>
    <row r="6" spans="2:10" ht="14.25" hidden="1" customHeight="1" x14ac:dyDescent="0.25">
      <c r="B6" s="33"/>
      <c r="C6" s="33"/>
      <c r="D6" s="33"/>
      <c r="E6" s="64" t="s">
        <v>7</v>
      </c>
      <c r="F6" s="64" t="s">
        <v>7</v>
      </c>
      <c r="G6" s="64" t="s">
        <v>7</v>
      </c>
      <c r="H6" s="64" t="s">
        <v>8</v>
      </c>
      <c r="I6" s="64" t="s">
        <v>8</v>
      </c>
      <c r="J6" s="64"/>
    </row>
    <row r="7" spans="2:10" ht="14.25" customHeight="1" x14ac:dyDescent="0.25">
      <c r="B7" s="33"/>
      <c r="C7" s="33"/>
      <c r="D7" s="30" t="s">
        <v>125</v>
      </c>
      <c r="E7" s="65"/>
      <c r="F7" s="65"/>
      <c r="G7" s="65"/>
      <c r="H7" s="65"/>
      <c r="I7" s="66"/>
      <c r="J7" s="31"/>
    </row>
    <row r="8" spans="2:10" ht="14.25" hidden="1" customHeight="1" x14ac:dyDescent="0.25">
      <c r="B8" s="33" t="s">
        <v>10</v>
      </c>
      <c r="C8" s="33" t="s">
        <v>126</v>
      </c>
      <c r="D8" s="31" t="str">
        <f t="shared" ref="D8:D16" si="0">PROPER(C8)</f>
        <v>Advocacy &amp; Member Relations, Aed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31"/>
    </row>
    <row r="9" spans="2:10" ht="14.25" hidden="1" customHeight="1" x14ac:dyDescent="0.25">
      <c r="B9" s="33" t="s">
        <v>10</v>
      </c>
      <c r="C9" s="33" t="s">
        <v>127</v>
      </c>
      <c r="D9" s="31" t="str">
        <f t="shared" si="0"/>
        <v>Lib &amp; Info Research Center (Lirc)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31"/>
    </row>
    <row r="10" spans="2:10" ht="14.25" customHeight="1" x14ac:dyDescent="0.25">
      <c r="B10" s="33" t="s">
        <v>10</v>
      </c>
      <c r="C10" s="33" t="s">
        <v>128</v>
      </c>
      <c r="D10" s="31" t="s">
        <v>259</v>
      </c>
      <c r="E10" s="58">
        <v>34221.449999999997</v>
      </c>
      <c r="F10" s="58">
        <v>2953.34</v>
      </c>
      <c r="G10" s="58">
        <v>275.72000000000003</v>
      </c>
      <c r="H10" s="58">
        <v>48000</v>
      </c>
      <c r="I10" s="58">
        <v>34499.999999999964</v>
      </c>
      <c r="J10" s="31"/>
    </row>
    <row r="11" spans="2:10" ht="14.25" customHeight="1" x14ac:dyDescent="0.25">
      <c r="B11" s="33" t="s">
        <v>10</v>
      </c>
      <c r="C11" s="33" t="s">
        <v>129</v>
      </c>
      <c r="D11" s="31" t="s">
        <v>241</v>
      </c>
      <c r="E11" s="58">
        <v>1337289.4800000002</v>
      </c>
      <c r="F11" s="58">
        <v>677312.92</v>
      </c>
      <c r="G11" s="58">
        <v>351944.3</v>
      </c>
      <c r="H11" s="58">
        <v>176000.00000000006</v>
      </c>
      <c r="I11" s="58">
        <v>170000.00000000006</v>
      </c>
      <c r="J11" s="31"/>
    </row>
    <row r="12" spans="2:10" ht="14.25" customHeight="1" x14ac:dyDescent="0.25">
      <c r="B12" s="33" t="s">
        <v>10</v>
      </c>
      <c r="C12" s="33" t="s">
        <v>130</v>
      </c>
      <c r="D12" s="31" t="s">
        <v>260</v>
      </c>
      <c r="E12" s="58">
        <v>90116</v>
      </c>
      <c r="F12" s="58">
        <v>94216</v>
      </c>
      <c r="G12" s="58">
        <v>96560</v>
      </c>
      <c r="H12" s="58">
        <v>102026.00000000004</v>
      </c>
      <c r="I12" s="58">
        <v>101309.99999999999</v>
      </c>
      <c r="J12" s="31"/>
    </row>
    <row r="13" spans="2:10" ht="14.25" hidden="1" customHeight="1" x14ac:dyDescent="0.25">
      <c r="B13" s="33" t="s">
        <v>10</v>
      </c>
      <c r="C13" s="33" t="s">
        <v>131</v>
      </c>
      <c r="D13" s="31" t="str">
        <f t="shared" si="0"/>
        <v>Public Programs</v>
      </c>
      <c r="E13" s="58">
        <v>0</v>
      </c>
      <c r="F13" s="58">
        <v>102.21</v>
      </c>
      <c r="G13" s="58">
        <v>58.68</v>
      </c>
      <c r="H13" s="58">
        <v>0</v>
      </c>
      <c r="I13" s="58">
        <v>0</v>
      </c>
      <c r="J13" s="31"/>
    </row>
    <row r="14" spans="2:10" ht="14.25" customHeight="1" x14ac:dyDescent="0.25">
      <c r="B14" s="33" t="s">
        <v>10</v>
      </c>
      <c r="C14" s="33" t="s">
        <v>132</v>
      </c>
      <c r="D14" s="31" t="str">
        <f t="shared" si="0"/>
        <v>Diversity</v>
      </c>
      <c r="E14" s="58">
        <v>31016.98</v>
      </c>
      <c r="F14" s="58">
        <v>47508.39</v>
      </c>
      <c r="G14" s="58">
        <v>70.209999999999994</v>
      </c>
      <c r="H14" s="58">
        <v>19250.00000000004</v>
      </c>
      <c r="I14" s="58">
        <v>2499.9999999999959</v>
      </c>
      <c r="J14" s="31"/>
    </row>
    <row r="15" spans="2:10" ht="14.25" customHeight="1" x14ac:dyDescent="0.25">
      <c r="B15" s="33" t="s">
        <v>10</v>
      </c>
      <c r="C15" s="33" t="s">
        <v>133</v>
      </c>
      <c r="D15" s="31" t="s">
        <v>242</v>
      </c>
      <c r="E15" s="58">
        <v>20760</v>
      </c>
      <c r="F15" s="58">
        <v>24905.4</v>
      </c>
      <c r="G15" s="58">
        <v>7283</v>
      </c>
      <c r="H15" s="58">
        <v>15000</v>
      </c>
      <c r="I15" s="58">
        <v>15000</v>
      </c>
      <c r="J15" s="31"/>
    </row>
    <row r="16" spans="2:10" ht="14.25" customHeight="1" x14ac:dyDescent="0.25">
      <c r="B16" s="33" t="s">
        <v>10</v>
      </c>
      <c r="C16" s="33" t="s">
        <v>134</v>
      </c>
      <c r="D16" s="31" t="str">
        <f t="shared" si="0"/>
        <v>Membership Services</v>
      </c>
      <c r="E16" s="58">
        <v>31150.19</v>
      </c>
      <c r="F16" s="58">
        <v>28808.46</v>
      </c>
      <c r="G16" s="58">
        <v>18138.809999999998</v>
      </c>
      <c r="H16" s="58">
        <v>30000</v>
      </c>
      <c r="I16" s="58">
        <v>30000</v>
      </c>
      <c r="J16" s="31"/>
    </row>
    <row r="17" spans="2:10" ht="14.25" customHeight="1" thickBot="1" x14ac:dyDescent="0.3">
      <c r="B17" s="33" t="s">
        <v>10</v>
      </c>
      <c r="C17" s="33" t="s">
        <v>135</v>
      </c>
      <c r="D17" s="31" t="s">
        <v>243</v>
      </c>
      <c r="E17" s="58">
        <v>4734298.74</v>
      </c>
      <c r="F17" s="58">
        <v>4857002.8499999987</v>
      </c>
      <c r="G17" s="58">
        <v>2643527.79</v>
      </c>
      <c r="H17" s="58">
        <v>4773371</v>
      </c>
      <c r="I17" s="58">
        <v>4870968.0000000037</v>
      </c>
      <c r="J17" s="31"/>
    </row>
    <row r="18" spans="2:10" ht="14.25" hidden="1" customHeight="1" thickBot="1" x14ac:dyDescent="0.3">
      <c r="B18" s="33"/>
      <c r="C18" s="33"/>
      <c r="D18" s="30"/>
      <c r="E18" s="58"/>
      <c r="F18" s="58"/>
      <c r="G18" s="58"/>
      <c r="H18" s="58"/>
      <c r="I18" s="135"/>
      <c r="J18" s="31"/>
    </row>
    <row r="19" spans="2:10" ht="14.25" customHeight="1" thickBot="1" x14ac:dyDescent="0.3">
      <c r="B19" s="67"/>
      <c r="C19" s="67"/>
      <c r="D19" s="68" t="s">
        <v>136</v>
      </c>
      <c r="E19" s="134">
        <f>SUM(E7:E18)</f>
        <v>6278852.8399999999</v>
      </c>
      <c r="F19" s="134">
        <f>SUM(F7:F18)</f>
        <v>5732809.5699999984</v>
      </c>
      <c r="G19" s="134">
        <f>SUM(G7:G18)</f>
        <v>3117858.51</v>
      </c>
      <c r="H19" s="134">
        <f>SUM(H7:H18)</f>
        <v>5163647</v>
      </c>
      <c r="I19" s="134">
        <f>SUM(I7:I18)</f>
        <v>5224278.0000000037</v>
      </c>
      <c r="J19" s="31"/>
    </row>
    <row r="20" spans="2:10" ht="14.25" customHeight="1" x14ac:dyDescent="0.25">
      <c r="B20" s="33"/>
      <c r="C20" s="33"/>
      <c r="D20" s="30"/>
      <c r="E20" s="58"/>
      <c r="F20" s="58"/>
      <c r="G20" s="58"/>
      <c r="H20" s="58"/>
      <c r="I20" s="58"/>
      <c r="J20" s="69"/>
    </row>
    <row r="21" spans="2:10" ht="14.25" customHeight="1" x14ac:dyDescent="0.25">
      <c r="B21" s="33"/>
      <c r="C21" s="33"/>
      <c r="D21" s="30" t="s">
        <v>137</v>
      </c>
      <c r="E21" s="58"/>
      <c r="F21" s="58"/>
      <c r="G21" s="58"/>
      <c r="H21" s="58"/>
      <c r="I21" s="135"/>
      <c r="J21" s="31"/>
    </row>
    <row r="22" spans="2:10" ht="14.25" hidden="1" customHeight="1" x14ac:dyDescent="0.25">
      <c r="B22" s="33" t="s">
        <v>24</v>
      </c>
      <c r="C22" s="33" t="s">
        <v>126</v>
      </c>
      <c r="D22" s="31" t="str">
        <f t="shared" ref="D22:D30" si="1">PROPER(C22)</f>
        <v>Advocacy &amp; Member Relations, Aed</v>
      </c>
      <c r="E22" s="58">
        <v>31.76</v>
      </c>
      <c r="F22" s="58">
        <v>23.090000000000003</v>
      </c>
      <c r="G22" s="58">
        <v>48.860000000000007</v>
      </c>
      <c r="H22" s="58">
        <v>0</v>
      </c>
      <c r="I22" s="58">
        <v>0</v>
      </c>
      <c r="J22" s="31"/>
    </row>
    <row r="23" spans="2:10" ht="14.25" customHeight="1" x14ac:dyDescent="0.25">
      <c r="B23" s="33" t="s">
        <v>24</v>
      </c>
      <c r="C23" s="33" t="s">
        <v>127</v>
      </c>
      <c r="D23" s="31" t="s">
        <v>261</v>
      </c>
      <c r="E23" s="58">
        <v>343720.02999999997</v>
      </c>
      <c r="F23" s="58">
        <v>386708.33</v>
      </c>
      <c r="G23" s="58">
        <v>226245.51</v>
      </c>
      <c r="H23" s="58">
        <v>381448.49523941928</v>
      </c>
      <c r="I23" s="58">
        <v>378029.42555824475</v>
      </c>
      <c r="J23" s="31"/>
    </row>
    <row r="24" spans="2:10" ht="14.25" customHeight="1" x14ac:dyDescent="0.25">
      <c r="B24" s="33" t="s">
        <v>24</v>
      </c>
      <c r="C24" s="33" t="s">
        <v>128</v>
      </c>
      <c r="D24" s="31" t="str">
        <f>+D10</f>
        <v>Human Resource Development and Recruitment (HRDR)</v>
      </c>
      <c r="E24" s="58">
        <v>245703.57999999996</v>
      </c>
      <c r="F24" s="58">
        <v>255810.33000000005</v>
      </c>
      <c r="G24" s="58">
        <v>141296.52000000002</v>
      </c>
      <c r="H24" s="58">
        <v>219957.15826937594</v>
      </c>
      <c r="I24" s="58">
        <v>135406.15074766526</v>
      </c>
      <c r="J24" s="31"/>
    </row>
    <row r="25" spans="2:10" ht="14.25" customHeight="1" x14ac:dyDescent="0.25">
      <c r="B25" s="33" t="s">
        <v>24</v>
      </c>
      <c r="C25" s="33" t="s">
        <v>129</v>
      </c>
      <c r="D25" s="31" t="s">
        <v>241</v>
      </c>
      <c r="E25" s="58">
        <v>530173.33000000007</v>
      </c>
      <c r="F25" s="58">
        <v>846663.21000000008</v>
      </c>
      <c r="G25" s="58">
        <v>219144.25999999998</v>
      </c>
      <c r="H25" s="58">
        <v>439892.24877011427</v>
      </c>
      <c r="I25" s="58">
        <v>422224.61734481039</v>
      </c>
      <c r="J25" s="31"/>
    </row>
    <row r="26" spans="2:10" ht="14.25" customHeight="1" x14ac:dyDescent="0.25">
      <c r="B26" s="33" t="s">
        <v>24</v>
      </c>
      <c r="C26" s="33" t="s">
        <v>130</v>
      </c>
      <c r="D26" s="31" t="str">
        <f>+D12</f>
        <v>Office for Accreditation</v>
      </c>
      <c r="E26" s="58">
        <v>251181.78000000003</v>
      </c>
      <c r="F26" s="58">
        <v>278448.39</v>
      </c>
      <c r="G26" s="58">
        <v>175612.51</v>
      </c>
      <c r="H26" s="58">
        <v>282945.22627083323</v>
      </c>
      <c r="I26" s="58">
        <v>284777.6642123608</v>
      </c>
      <c r="J26" s="31"/>
    </row>
    <row r="27" spans="2:10" ht="14.25" customHeight="1" x14ac:dyDescent="0.25">
      <c r="B27" s="33" t="s">
        <v>24</v>
      </c>
      <c r="C27" s="33" t="s">
        <v>131</v>
      </c>
      <c r="D27" s="31" t="str">
        <f t="shared" si="1"/>
        <v>Public Programs</v>
      </c>
      <c r="E27" s="58">
        <v>-3775.979999999995</v>
      </c>
      <c r="F27" s="58">
        <v>289780.55000000005</v>
      </c>
      <c r="G27" s="58">
        <v>179910.97</v>
      </c>
      <c r="H27" s="58">
        <v>304363.61076081847</v>
      </c>
      <c r="I27" s="58">
        <v>301481.88392338116</v>
      </c>
      <c r="J27" s="31"/>
    </row>
    <row r="28" spans="2:10" ht="14.25" customHeight="1" x14ac:dyDescent="0.25">
      <c r="B28" s="33" t="s">
        <v>24</v>
      </c>
      <c r="C28" s="33" t="s">
        <v>132</v>
      </c>
      <c r="D28" s="31" t="str">
        <f t="shared" si="1"/>
        <v>Diversity</v>
      </c>
      <c r="E28" s="58">
        <v>-58307.099999999969</v>
      </c>
      <c r="F28" s="58">
        <v>349988.92</v>
      </c>
      <c r="G28" s="58">
        <v>280805.56</v>
      </c>
      <c r="H28" s="58">
        <v>267799.29442840756</v>
      </c>
      <c r="I28" s="58">
        <v>93601.459909117606</v>
      </c>
      <c r="J28" s="31"/>
    </row>
    <row r="29" spans="2:10" ht="14.25" customHeight="1" x14ac:dyDescent="0.25">
      <c r="B29" s="33" t="s">
        <v>24</v>
      </c>
      <c r="C29" s="33" t="s">
        <v>133</v>
      </c>
      <c r="D29" s="31" t="s">
        <v>242</v>
      </c>
      <c r="E29" s="58">
        <v>300844.51999999996</v>
      </c>
      <c r="F29" s="58">
        <v>405185.97</v>
      </c>
      <c r="G29" s="58">
        <v>227630.99000000002</v>
      </c>
      <c r="H29" s="58">
        <v>374662.74385033397</v>
      </c>
      <c r="I29" s="58">
        <v>346113.46946492617</v>
      </c>
      <c r="J29" s="31"/>
    </row>
    <row r="30" spans="2:10" ht="14.25" customHeight="1" x14ac:dyDescent="0.25">
      <c r="B30" s="33" t="s">
        <v>24</v>
      </c>
      <c r="C30" s="33" t="s">
        <v>134</v>
      </c>
      <c r="D30" s="31" t="str">
        <f t="shared" si="1"/>
        <v>Membership Services</v>
      </c>
      <c r="E30" s="58">
        <f>675339.06-1500</f>
        <v>673839.06</v>
      </c>
      <c r="F30" s="58">
        <v>800599.5199999999</v>
      </c>
      <c r="G30" s="58">
        <v>375151.82</v>
      </c>
      <c r="H30" s="58">
        <v>767513.38945537736</v>
      </c>
      <c r="I30" s="58">
        <v>766511.89172274584</v>
      </c>
      <c r="J30" s="31"/>
    </row>
    <row r="31" spans="2:10" ht="14.25" customHeight="1" thickBot="1" x14ac:dyDescent="0.3">
      <c r="B31" s="33" t="s">
        <v>24</v>
      </c>
      <c r="C31" s="33" t="s">
        <v>135</v>
      </c>
      <c r="D31" s="31" t="s">
        <v>243</v>
      </c>
      <c r="E31" s="58">
        <v>113568.5</v>
      </c>
      <c r="F31" s="58">
        <v>112128.29000000001</v>
      </c>
      <c r="G31" s="58">
        <v>66033.34</v>
      </c>
      <c r="H31" s="58">
        <v>60000</v>
      </c>
      <c r="I31" s="58">
        <v>120000</v>
      </c>
      <c r="J31" s="31"/>
    </row>
    <row r="32" spans="2:10" ht="14.25" hidden="1" customHeight="1" thickBot="1" x14ac:dyDescent="0.3">
      <c r="B32" s="33"/>
      <c r="C32" s="33"/>
      <c r="D32" s="30"/>
      <c r="E32" s="58"/>
      <c r="F32" s="58"/>
      <c r="G32" s="58"/>
      <c r="H32" s="58"/>
      <c r="I32" s="135"/>
      <c r="J32" s="31"/>
    </row>
    <row r="33" spans="2:10" ht="14.25" customHeight="1" thickBot="1" x14ac:dyDescent="0.3">
      <c r="B33" s="67"/>
      <c r="C33" s="67"/>
      <c r="D33" s="68" t="s">
        <v>138</v>
      </c>
      <c r="E33" s="134">
        <f>SUM(E21:E32)</f>
        <v>2396979.4800000004</v>
      </c>
      <c r="F33" s="134">
        <f>SUM(F21:F32)</f>
        <v>3725336.6</v>
      </c>
      <c r="G33" s="134">
        <f>SUM(G21:G32)</f>
        <v>1891880.34</v>
      </c>
      <c r="H33" s="134">
        <f>SUM(H21:H32)</f>
        <v>3098582.1670446806</v>
      </c>
      <c r="I33" s="134">
        <f>SUM(I21:I32)</f>
        <v>2848146.5628832518</v>
      </c>
      <c r="J33" s="31"/>
    </row>
    <row r="34" spans="2:10" ht="14.25" customHeight="1" x14ac:dyDescent="0.25">
      <c r="B34" s="33"/>
      <c r="C34" s="33"/>
      <c r="D34" s="30"/>
      <c r="E34" s="58"/>
      <c r="F34" s="58"/>
      <c r="G34" s="58"/>
      <c r="H34" s="58"/>
      <c r="I34" s="58"/>
      <c r="J34" s="31"/>
    </row>
    <row r="35" spans="2:10" ht="14.25" customHeight="1" x14ac:dyDescent="0.25">
      <c r="B35" s="33"/>
      <c r="C35" s="33"/>
      <c r="D35" s="30" t="s">
        <v>139</v>
      </c>
      <c r="E35" s="58"/>
      <c r="F35" s="58"/>
      <c r="G35" s="58"/>
      <c r="H35" s="58"/>
      <c r="I35" s="135"/>
      <c r="J35" s="69"/>
    </row>
    <row r="36" spans="2:10" ht="14.25" hidden="1" customHeight="1" x14ac:dyDescent="0.25">
      <c r="B36" s="33" t="s">
        <v>124</v>
      </c>
      <c r="C36" s="33" t="s">
        <v>126</v>
      </c>
      <c r="D36" s="31" t="str">
        <f t="shared" ref="D36:D44" si="2">PROPER(C36)</f>
        <v>Advocacy &amp; Member Relations, Aed</v>
      </c>
      <c r="E36" s="58">
        <v>-31.76</v>
      </c>
      <c r="F36" s="58">
        <v>-23.090000000000003</v>
      </c>
      <c r="G36" s="58">
        <v>-48.860000000000007</v>
      </c>
      <c r="H36" s="58">
        <v>0</v>
      </c>
      <c r="I36" s="58">
        <v>0</v>
      </c>
      <c r="J36" s="31"/>
    </row>
    <row r="37" spans="2:10" ht="14.25" customHeight="1" x14ac:dyDescent="0.25">
      <c r="B37" s="33" t="s">
        <v>124</v>
      </c>
      <c r="C37" s="33" t="s">
        <v>127</v>
      </c>
      <c r="D37" s="31" t="str">
        <f>+D23</f>
        <v>Library &amp; Information Research Center (LIRC)</v>
      </c>
      <c r="E37" s="58">
        <v>-343720.02999999997</v>
      </c>
      <c r="F37" s="58">
        <v>-386708.33</v>
      </c>
      <c r="G37" s="58">
        <v>-226245.51</v>
      </c>
      <c r="H37" s="58">
        <v>-381448.49523941928</v>
      </c>
      <c r="I37" s="58">
        <v>-378029.42555824475</v>
      </c>
      <c r="J37" s="31"/>
    </row>
    <row r="38" spans="2:10" ht="14.25" customHeight="1" x14ac:dyDescent="0.25">
      <c r="B38" s="33" t="s">
        <v>124</v>
      </c>
      <c r="C38" s="33" t="s">
        <v>128</v>
      </c>
      <c r="D38" s="31" t="str">
        <f>+D10</f>
        <v>Human Resource Development and Recruitment (HRDR)</v>
      </c>
      <c r="E38" s="58">
        <v>-211482.13</v>
      </c>
      <c r="F38" s="58">
        <v>-252856.99000000002</v>
      </c>
      <c r="G38" s="58">
        <v>-141020.80000000002</v>
      </c>
      <c r="H38" s="58">
        <v>-171957.15826937597</v>
      </c>
      <c r="I38" s="58">
        <v>-100906.15074766529</v>
      </c>
      <c r="J38" s="31"/>
    </row>
    <row r="39" spans="2:10" ht="14.25" customHeight="1" x14ac:dyDescent="0.25">
      <c r="B39" s="33" t="s">
        <v>124</v>
      </c>
      <c r="C39" s="33" t="s">
        <v>129</v>
      </c>
      <c r="D39" s="31" t="s">
        <v>241</v>
      </c>
      <c r="E39" s="58">
        <v>807116.15</v>
      </c>
      <c r="F39" s="58">
        <v>-169350.28999999992</v>
      </c>
      <c r="G39" s="58">
        <v>132800.04000000004</v>
      </c>
      <c r="H39" s="58">
        <v>-263892.24877011421</v>
      </c>
      <c r="I39" s="58">
        <v>-252224.61734481034</v>
      </c>
      <c r="J39" s="31"/>
    </row>
    <row r="40" spans="2:10" ht="14.25" customHeight="1" x14ac:dyDescent="0.25">
      <c r="B40" s="33" t="s">
        <v>124</v>
      </c>
      <c r="C40" s="33" t="s">
        <v>130</v>
      </c>
      <c r="D40" s="31" t="str">
        <f>+D12</f>
        <v>Office for Accreditation</v>
      </c>
      <c r="E40" s="58">
        <v>-161065.77999999997</v>
      </c>
      <c r="F40" s="58">
        <v>-184232.38999999998</v>
      </c>
      <c r="G40" s="58">
        <v>-79052.509999999995</v>
      </c>
      <c r="H40" s="58">
        <v>-180919.22627083317</v>
      </c>
      <c r="I40" s="58">
        <v>-183467.66421236077</v>
      </c>
      <c r="J40" s="31"/>
    </row>
    <row r="41" spans="2:10" ht="14.25" customHeight="1" x14ac:dyDescent="0.25">
      <c r="B41" s="33" t="s">
        <v>124</v>
      </c>
      <c r="C41" s="33" t="s">
        <v>131</v>
      </c>
      <c r="D41" s="31" t="str">
        <f t="shared" si="2"/>
        <v>Public Programs</v>
      </c>
      <c r="E41" s="58">
        <v>3775.979999999995</v>
      </c>
      <c r="F41" s="58">
        <v>-289678.34000000003</v>
      </c>
      <c r="G41" s="58">
        <v>-179852.29</v>
      </c>
      <c r="H41" s="58">
        <v>-304363.61076081847</v>
      </c>
      <c r="I41" s="58">
        <v>-301481.88392338116</v>
      </c>
      <c r="J41" s="31"/>
    </row>
    <row r="42" spans="2:10" ht="14.25" customHeight="1" x14ac:dyDescent="0.25">
      <c r="B42" s="33" t="s">
        <v>124</v>
      </c>
      <c r="C42" s="33" t="s">
        <v>132</v>
      </c>
      <c r="D42" s="31" t="str">
        <f t="shared" si="2"/>
        <v>Diversity</v>
      </c>
      <c r="E42" s="58">
        <v>89324.080000000016</v>
      </c>
      <c r="F42" s="58">
        <v>-302480.53000000003</v>
      </c>
      <c r="G42" s="58">
        <v>-280735.35000000003</v>
      </c>
      <c r="H42" s="58">
        <v>-248549.29442840751</v>
      </c>
      <c r="I42" s="58">
        <v>-91101.459909117621</v>
      </c>
      <c r="J42" s="31"/>
    </row>
    <row r="43" spans="2:10" ht="14.25" customHeight="1" x14ac:dyDescent="0.25">
      <c r="B43" s="33" t="s">
        <v>124</v>
      </c>
      <c r="C43" s="33" t="s">
        <v>133</v>
      </c>
      <c r="D43" s="31" t="s">
        <v>242</v>
      </c>
      <c r="E43" s="58">
        <v>-280084.51999999996</v>
      </c>
      <c r="F43" s="58">
        <v>-380280.56999999995</v>
      </c>
      <c r="G43" s="58">
        <v>-220347.98999999996</v>
      </c>
      <c r="H43" s="58">
        <v>-359662.74385033397</v>
      </c>
      <c r="I43" s="58">
        <v>-331113.46946492617</v>
      </c>
      <c r="J43" s="31"/>
    </row>
    <row r="44" spans="2:10" ht="14.25" customHeight="1" x14ac:dyDescent="0.25">
      <c r="B44" s="33" t="s">
        <v>124</v>
      </c>
      <c r="C44" s="33" t="s">
        <v>134</v>
      </c>
      <c r="D44" s="31" t="str">
        <f t="shared" si="2"/>
        <v>Membership Services</v>
      </c>
      <c r="E44" s="58">
        <v>-644188.86999999988</v>
      </c>
      <c r="F44" s="58">
        <v>-771791.05999999994</v>
      </c>
      <c r="G44" s="58">
        <v>-357013.00999999995</v>
      </c>
      <c r="H44" s="58">
        <v>-737513.38945537724</v>
      </c>
      <c r="I44" s="58">
        <v>-736511.89172274584</v>
      </c>
      <c r="J44" s="31"/>
    </row>
    <row r="45" spans="2:10" ht="14.25" customHeight="1" thickBot="1" x14ac:dyDescent="0.3">
      <c r="B45" s="33" t="s">
        <v>124</v>
      </c>
      <c r="C45" s="33" t="s">
        <v>135</v>
      </c>
      <c r="D45" s="31" t="s">
        <v>243</v>
      </c>
      <c r="E45" s="58">
        <v>4620730.24</v>
      </c>
      <c r="F45" s="58">
        <v>4744874.5599999996</v>
      </c>
      <c r="G45" s="58">
        <v>2577494.4499999997</v>
      </c>
      <c r="H45" s="58">
        <v>4713371</v>
      </c>
      <c r="I45" s="58">
        <v>4750968.0000000047</v>
      </c>
      <c r="J45" s="31"/>
    </row>
    <row r="46" spans="2:10" ht="14.25" hidden="1" customHeight="1" thickBot="1" x14ac:dyDescent="0.3">
      <c r="B46" s="33"/>
      <c r="C46" s="33"/>
      <c r="D46" s="30"/>
      <c r="E46" s="58"/>
      <c r="F46" s="58"/>
      <c r="G46" s="58"/>
      <c r="H46" s="58"/>
      <c r="I46" s="135"/>
      <c r="J46" s="31"/>
    </row>
    <row r="47" spans="2:10" ht="14.25" customHeight="1" thickBot="1" x14ac:dyDescent="0.3">
      <c r="B47" s="67"/>
      <c r="C47" s="67"/>
      <c r="D47" s="68" t="s">
        <v>140</v>
      </c>
      <c r="E47" s="134">
        <f>SUM(E35:E46)</f>
        <v>3880373.3600000003</v>
      </c>
      <c r="F47" s="134">
        <f>SUM(F35:F46)</f>
        <v>2007472.9699999997</v>
      </c>
      <c r="G47" s="134">
        <f>SUM(G35:G46)</f>
        <v>1225978.1699999997</v>
      </c>
      <c r="H47" s="134">
        <f>SUM(H35:H46)</f>
        <v>2065064.8329553204</v>
      </c>
      <c r="I47" s="134">
        <f>SUM(I35:I46)</f>
        <v>2376131.4371167528</v>
      </c>
      <c r="J47" s="31"/>
    </row>
    <row r="48" spans="2:10" ht="14.25" customHeight="1" x14ac:dyDescent="0.25">
      <c r="J48" s="31"/>
    </row>
    <row r="49" spans="10:10" ht="14.25" customHeight="1" x14ac:dyDescent="0.25">
      <c r="J49" s="31"/>
    </row>
  </sheetData>
  <pageMargins left="1" right="1" top="1" bottom="1" header="0.5" footer="0.5"/>
  <pageSetup scale="9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31C5-3571-409D-85D0-AA665205508D}">
  <sheetPr>
    <tabColor theme="9" tint="0.59999389629810485"/>
  </sheetPr>
  <dimension ref="A2:J43"/>
  <sheetViews>
    <sheetView showGridLines="0" workbookViewId="0">
      <pane xSplit="4" ySplit="6" topLeftCell="E7" activePane="bottomRight" state="frozen"/>
      <selection activeCell="D11" sqref="D11:F11"/>
      <selection pane="topRight" activeCell="D11" sqref="D11:F11"/>
      <selection pane="bottomLeft" activeCell="D11" sqref="D11:F11"/>
      <selection pane="bottomRight" activeCell="E7" sqref="E7"/>
    </sheetView>
  </sheetViews>
  <sheetFormatPr defaultColWidth="10" defaultRowHeight="14.25" customHeight="1" x14ac:dyDescent="0.25"/>
  <cols>
    <col min="1" max="1" width="7.109375" style="17" customWidth="1"/>
    <col min="2" max="2" width="45.5546875" style="17" hidden="1" customWidth="1"/>
    <col min="3" max="3" width="17.44140625" style="17" hidden="1" customWidth="1"/>
    <col min="4" max="4" width="36.44140625" style="17" customWidth="1"/>
    <col min="5" max="6" width="14.33203125" style="17" customWidth="1"/>
    <col min="7" max="7" width="14.33203125" style="17" hidden="1" customWidth="1"/>
    <col min="8" max="10" width="14.33203125" style="17" customWidth="1"/>
    <col min="11" max="16384" width="10" style="17"/>
  </cols>
  <sheetData>
    <row r="2" spans="1:10" ht="19.5" customHeight="1" x14ac:dyDescent="0.3">
      <c r="A2" s="31"/>
      <c r="B2" s="33"/>
      <c r="C2" s="33"/>
      <c r="D2" s="6" t="s">
        <v>0</v>
      </c>
      <c r="E2" s="61"/>
      <c r="F2" s="61"/>
      <c r="G2" s="62"/>
      <c r="H2" s="62"/>
      <c r="I2" s="62"/>
      <c r="J2" s="31"/>
    </row>
    <row r="3" spans="1:10" ht="19.5" customHeight="1" x14ac:dyDescent="0.3">
      <c r="A3" s="31"/>
      <c r="B3" s="33"/>
      <c r="C3" s="33"/>
      <c r="D3" s="6" t="s">
        <v>141</v>
      </c>
      <c r="E3" s="61"/>
      <c r="F3" s="61"/>
      <c r="G3" s="62"/>
      <c r="H3" s="62"/>
      <c r="I3" s="62"/>
      <c r="J3" s="31"/>
    </row>
    <row r="4" spans="1:10" ht="21.75" customHeight="1" x14ac:dyDescent="0.25">
      <c r="A4" s="31"/>
      <c r="B4" s="33"/>
      <c r="C4" s="33"/>
      <c r="D4" s="138" t="s">
        <v>246</v>
      </c>
      <c r="E4" s="63" t="str">
        <f>E5&amp;" "&amp;E6</f>
        <v>2023 Actual</v>
      </c>
      <c r="F4" s="63" t="str">
        <f>F5&amp;" "&amp;F6</f>
        <v>2024 Actual</v>
      </c>
      <c r="G4" s="63" t="str">
        <f>G5&amp;" "&amp;G6</f>
        <v>March 2025 Actual</v>
      </c>
      <c r="H4" s="63" t="str">
        <f>H5&amp;" "&amp;H6</f>
        <v>2025 Budget</v>
      </c>
      <c r="I4" s="63" t="str">
        <f>I5&amp;" "&amp;I6</f>
        <v>2026 Budget</v>
      </c>
      <c r="J4" s="31"/>
    </row>
    <row r="5" spans="1:10" ht="14.25" hidden="1" customHeight="1" x14ac:dyDescent="0.25">
      <c r="A5" s="33"/>
      <c r="B5" s="33"/>
      <c r="C5" s="33"/>
      <c r="D5" s="33"/>
      <c r="E5" s="54" t="s">
        <v>2</v>
      </c>
      <c r="F5" s="54" t="s">
        <v>3</v>
      </c>
      <c r="G5" s="54" t="s">
        <v>4</v>
      </c>
      <c r="H5" s="54" t="s">
        <v>5</v>
      </c>
      <c r="I5" s="54" t="s">
        <v>6</v>
      </c>
      <c r="J5" s="65"/>
    </row>
    <row r="6" spans="1:10" ht="14.25" hidden="1" customHeight="1" x14ac:dyDescent="0.25">
      <c r="A6" s="33"/>
      <c r="B6" s="33"/>
      <c r="C6" s="33"/>
      <c r="D6" s="33"/>
      <c r="E6" s="64" t="s">
        <v>7</v>
      </c>
      <c r="F6" s="64" t="s">
        <v>7</v>
      </c>
      <c r="G6" s="64" t="s">
        <v>7</v>
      </c>
      <c r="H6" s="64" t="s">
        <v>8</v>
      </c>
      <c r="I6" s="64" t="s">
        <v>8</v>
      </c>
      <c r="J6" s="65"/>
    </row>
    <row r="7" spans="1:10" ht="14.25" customHeight="1" x14ac:dyDescent="0.25">
      <c r="A7" s="31"/>
      <c r="B7" s="33"/>
      <c r="C7" s="33"/>
      <c r="D7" s="30" t="s">
        <v>125</v>
      </c>
      <c r="E7" s="65"/>
      <c r="F7" s="65"/>
      <c r="G7" s="65"/>
      <c r="H7" s="65"/>
      <c r="I7" s="66"/>
      <c r="J7" s="31"/>
    </row>
    <row r="8" spans="1:10" ht="14.25" hidden="1" customHeight="1" x14ac:dyDescent="0.25">
      <c r="A8" s="31"/>
      <c r="B8" s="33" t="s">
        <v>10</v>
      </c>
      <c r="C8" s="33" t="s">
        <v>142</v>
      </c>
      <c r="D8" s="31" t="str">
        <f>PROPER(C8)</f>
        <v>Standing Committees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31"/>
    </row>
    <row r="9" spans="1:10" ht="14.25" customHeight="1" x14ac:dyDescent="0.25">
      <c r="A9" s="31"/>
      <c r="B9" s="33" t="s">
        <v>10</v>
      </c>
      <c r="C9" s="33" t="s">
        <v>143</v>
      </c>
      <c r="D9" s="31" t="str">
        <f>PROPER(C9)</f>
        <v>Governance</v>
      </c>
      <c r="E9" s="58">
        <v>300</v>
      </c>
      <c r="F9" s="58">
        <v>14846.529999999999</v>
      </c>
      <c r="G9" s="58">
        <v>0</v>
      </c>
      <c r="H9" s="58">
        <v>0</v>
      </c>
      <c r="I9" s="58">
        <v>0</v>
      </c>
      <c r="J9" s="31"/>
    </row>
    <row r="10" spans="1:10" ht="14.25" customHeight="1" x14ac:dyDescent="0.25">
      <c r="A10" s="31"/>
      <c r="B10" s="33" t="s">
        <v>10</v>
      </c>
      <c r="C10" s="33" t="s">
        <v>144</v>
      </c>
      <c r="D10" s="31" t="s">
        <v>63</v>
      </c>
      <c r="E10" s="58">
        <v>17102.900000000001</v>
      </c>
      <c r="F10" s="58">
        <v>1965</v>
      </c>
      <c r="G10" s="58">
        <v>65</v>
      </c>
      <c r="H10" s="58">
        <v>5000.0000000000045</v>
      </c>
      <c r="I10" s="58">
        <v>0</v>
      </c>
      <c r="J10" s="31"/>
    </row>
    <row r="11" spans="1:10" ht="14.25" customHeight="1" x14ac:dyDescent="0.25">
      <c r="A11" s="31"/>
      <c r="B11" s="33" t="s">
        <v>10</v>
      </c>
      <c r="C11" s="33" t="s">
        <v>145</v>
      </c>
      <c r="D11" s="31" t="s">
        <v>238</v>
      </c>
      <c r="E11" s="58">
        <v>29790.28</v>
      </c>
      <c r="F11" s="58">
        <v>50645.06</v>
      </c>
      <c r="G11" s="58">
        <v>0</v>
      </c>
      <c r="H11" s="58">
        <v>45000</v>
      </c>
      <c r="I11" s="58">
        <v>85000</v>
      </c>
      <c r="J11" s="31"/>
    </row>
    <row r="12" spans="1:10" ht="14.25" customHeight="1" x14ac:dyDescent="0.25">
      <c r="A12" s="31"/>
      <c r="B12" s="33" t="s">
        <v>10</v>
      </c>
      <c r="C12" s="33" t="s">
        <v>146</v>
      </c>
      <c r="D12" s="31" t="str">
        <f>C12</f>
        <v>Communications Marketing &amp; Media Office</v>
      </c>
      <c r="E12" s="58">
        <v>2802.8299999999995</v>
      </c>
      <c r="F12" s="58">
        <v>4001.36</v>
      </c>
      <c r="G12" s="58">
        <v>989.27</v>
      </c>
      <c r="H12" s="58">
        <v>3000</v>
      </c>
      <c r="I12" s="58">
        <v>2000.0000000000041</v>
      </c>
      <c r="J12" s="31"/>
    </row>
    <row r="13" spans="1:10" ht="14.25" customHeight="1" x14ac:dyDescent="0.25">
      <c r="A13" s="31"/>
      <c r="B13" s="33" t="s">
        <v>10</v>
      </c>
      <c r="C13" s="33" t="s">
        <v>147</v>
      </c>
      <c r="D13" s="31" t="str">
        <f>PROPER(C13)</f>
        <v>Development Office</v>
      </c>
      <c r="E13" s="58">
        <v>0</v>
      </c>
      <c r="F13" s="58">
        <v>0</v>
      </c>
      <c r="G13" s="58">
        <v>27267.51</v>
      </c>
      <c r="H13" s="58">
        <v>11818799.999999996</v>
      </c>
      <c r="I13" s="58">
        <v>4398164</v>
      </c>
      <c r="J13" s="31"/>
    </row>
    <row r="14" spans="1:10" ht="14.25" hidden="1" customHeight="1" x14ac:dyDescent="0.25">
      <c r="A14" s="31"/>
      <c r="B14" s="33" t="s">
        <v>10</v>
      </c>
      <c r="C14" s="33" t="s">
        <v>148</v>
      </c>
      <c r="D14" s="31" t="s">
        <v>239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31"/>
    </row>
    <row r="15" spans="1:10" ht="14.25" customHeight="1" thickBot="1" x14ac:dyDescent="0.3">
      <c r="A15" s="31"/>
      <c r="B15" s="33" t="s">
        <v>10</v>
      </c>
      <c r="C15" s="33" t="s">
        <v>149</v>
      </c>
      <c r="D15" s="31" t="s">
        <v>240</v>
      </c>
      <c r="E15" s="58">
        <v>10474</v>
      </c>
      <c r="F15" s="58">
        <v>4990</v>
      </c>
      <c r="G15" s="58">
        <v>1265.6199999999999</v>
      </c>
      <c r="H15" s="58">
        <v>5000</v>
      </c>
      <c r="I15" s="58">
        <v>6000</v>
      </c>
      <c r="J15" s="31"/>
    </row>
    <row r="16" spans="1:10" ht="14.25" hidden="1" customHeight="1" thickBot="1" x14ac:dyDescent="0.3">
      <c r="B16" s="33"/>
      <c r="C16" s="33"/>
      <c r="E16" s="125"/>
      <c r="F16" s="125"/>
      <c r="G16" s="125"/>
      <c r="H16" s="125"/>
      <c r="I16" s="125"/>
    </row>
    <row r="17" spans="1:10" ht="14.25" customHeight="1" thickBot="1" x14ac:dyDescent="0.3">
      <c r="A17" s="31"/>
      <c r="B17" s="67"/>
      <c r="C17" s="67"/>
      <c r="D17" s="68" t="s">
        <v>136</v>
      </c>
      <c r="E17" s="134">
        <f>SUM(E7:E16)</f>
        <v>60470.01</v>
      </c>
      <c r="F17" s="134">
        <f>SUM(F7:F16)</f>
        <v>76447.95</v>
      </c>
      <c r="G17" s="134">
        <f>SUM(G7:G16)</f>
        <v>29587.399999999998</v>
      </c>
      <c r="H17" s="134">
        <f>SUM(H7:H16)</f>
        <v>11876799.999999996</v>
      </c>
      <c r="I17" s="134">
        <f>SUM(I7:I16)</f>
        <v>4491164</v>
      </c>
      <c r="J17" s="31"/>
    </row>
    <row r="18" spans="1:10" ht="14.25" customHeight="1" x14ac:dyDescent="0.25">
      <c r="A18" s="31"/>
      <c r="B18" s="33"/>
      <c r="C18" s="33"/>
      <c r="D18" s="30"/>
      <c r="E18" s="58"/>
      <c r="F18" s="58"/>
      <c r="G18" s="58"/>
      <c r="H18" s="58"/>
      <c r="I18" s="58"/>
      <c r="J18" s="31"/>
    </row>
    <row r="19" spans="1:10" ht="14.25" customHeight="1" x14ac:dyDescent="0.25">
      <c r="A19" s="31"/>
      <c r="B19" s="33"/>
      <c r="C19" s="33"/>
      <c r="D19" s="30" t="s">
        <v>137</v>
      </c>
      <c r="E19" s="58"/>
      <c r="F19" s="58"/>
      <c r="G19" s="58"/>
      <c r="H19" s="58"/>
      <c r="I19" s="135"/>
      <c r="J19" s="31"/>
    </row>
    <row r="20" spans="1:10" ht="14.25" customHeight="1" x14ac:dyDescent="0.25">
      <c r="A20" s="69"/>
      <c r="B20" s="33" t="s">
        <v>24</v>
      </c>
      <c r="C20" s="33" t="s">
        <v>142</v>
      </c>
      <c r="D20" s="31" t="str">
        <f>PROPER(C20)</f>
        <v>Standing Committees</v>
      </c>
      <c r="E20" s="58">
        <v>57397.599999999999</v>
      </c>
      <c r="F20" s="58">
        <v>0</v>
      </c>
      <c r="G20" s="58">
        <v>0</v>
      </c>
      <c r="H20" s="58">
        <v>0</v>
      </c>
      <c r="I20" s="58">
        <v>0</v>
      </c>
      <c r="J20" s="69"/>
    </row>
    <row r="21" spans="1:10" ht="14.25" customHeight="1" x14ac:dyDescent="0.25">
      <c r="A21" s="31"/>
      <c r="B21" s="33" t="s">
        <v>24</v>
      </c>
      <c r="C21" s="33" t="s">
        <v>143</v>
      </c>
      <c r="D21" s="31" t="str">
        <f>PROPER(C21)</f>
        <v>Governance</v>
      </c>
      <c r="E21" s="58">
        <v>211790.97</v>
      </c>
      <c r="F21" s="58">
        <v>777610.9800000001</v>
      </c>
      <c r="G21" s="58">
        <v>316216.76</v>
      </c>
      <c r="H21" s="58">
        <v>769982.72421931732</v>
      </c>
      <c r="I21" s="58">
        <v>695554.77843978244</v>
      </c>
      <c r="J21" s="31"/>
    </row>
    <row r="22" spans="1:10" ht="14.25" customHeight="1" x14ac:dyDescent="0.25">
      <c r="A22" s="31"/>
      <c r="B22" s="33" t="s">
        <v>24</v>
      </c>
      <c r="C22" s="33" t="s">
        <v>144</v>
      </c>
      <c r="D22" s="31" t="str">
        <f>PROPER(C22)</f>
        <v>Executive Office</v>
      </c>
      <c r="E22" s="58">
        <v>1247493.9500000002</v>
      </c>
      <c r="F22" s="58">
        <v>991489.87</v>
      </c>
      <c r="G22" s="58">
        <v>341847.27</v>
      </c>
      <c r="H22" s="58">
        <v>763669.34800067125</v>
      </c>
      <c r="I22" s="58">
        <v>-99865.253754249294</v>
      </c>
      <c r="J22" s="31"/>
    </row>
    <row r="23" spans="1:10" ht="14.25" customHeight="1" x14ac:dyDescent="0.25">
      <c r="A23" s="31"/>
      <c r="B23" s="33" t="s">
        <v>24</v>
      </c>
      <c r="C23" s="33" t="s">
        <v>145</v>
      </c>
      <c r="D23" s="31" t="s">
        <v>238</v>
      </c>
      <c r="E23" s="58">
        <v>257629.18</v>
      </c>
      <c r="F23" s="58">
        <v>283201.82</v>
      </c>
      <c r="G23" s="58">
        <v>165476.02999999997</v>
      </c>
      <c r="H23" s="58">
        <v>281139.82645390526</v>
      </c>
      <c r="I23" s="58">
        <v>282543.4467885932</v>
      </c>
      <c r="J23" s="31"/>
    </row>
    <row r="24" spans="1:10" ht="14.25" customHeight="1" x14ac:dyDescent="0.25">
      <c r="A24" s="31"/>
      <c r="B24" s="33" t="s">
        <v>24</v>
      </c>
      <c r="C24" s="33" t="s">
        <v>146</v>
      </c>
      <c r="D24" s="31" t="str">
        <f>C24</f>
        <v>Communications Marketing &amp; Media Office</v>
      </c>
      <c r="E24" s="58">
        <v>488606.13999999996</v>
      </c>
      <c r="F24" s="58">
        <v>692701.66000000015</v>
      </c>
      <c r="G24" s="58">
        <v>526408.78</v>
      </c>
      <c r="H24" s="58">
        <v>1010861.6464464332</v>
      </c>
      <c r="I24" s="58">
        <v>935857.16483945015</v>
      </c>
      <c r="J24" s="31"/>
    </row>
    <row r="25" spans="1:10" ht="14.25" customHeight="1" x14ac:dyDescent="0.25">
      <c r="A25" s="31"/>
      <c r="B25" s="33" t="s">
        <v>24</v>
      </c>
      <c r="C25" s="33" t="s">
        <v>147</v>
      </c>
      <c r="D25" s="31" t="str">
        <f>PROPER(C25)</f>
        <v>Development Office</v>
      </c>
      <c r="E25" s="58">
        <v>269813.91000000003</v>
      </c>
      <c r="F25" s="58">
        <v>322202.12</v>
      </c>
      <c r="G25" s="58">
        <v>312212.98</v>
      </c>
      <c r="H25" s="58">
        <v>1396231.5741817558</v>
      </c>
      <c r="I25" s="58">
        <v>1602894.0553263158</v>
      </c>
      <c r="J25" s="31"/>
    </row>
    <row r="26" spans="1:10" ht="14.25" customHeight="1" x14ac:dyDescent="0.25">
      <c r="A26" s="31"/>
      <c r="B26" s="33" t="s">
        <v>24</v>
      </c>
      <c r="C26" s="33" t="s">
        <v>148</v>
      </c>
      <c r="D26" s="31" t="s">
        <v>239</v>
      </c>
      <c r="E26" s="58">
        <v>-28909.089999999997</v>
      </c>
      <c r="F26" s="58">
        <v>6182</v>
      </c>
      <c r="G26" s="58">
        <v>17.940000000000001</v>
      </c>
      <c r="H26" s="58">
        <v>7125.9999999999964</v>
      </c>
      <c r="I26" s="58">
        <v>0</v>
      </c>
      <c r="J26" s="31"/>
    </row>
    <row r="27" spans="1:10" ht="14.25" customHeight="1" thickBot="1" x14ac:dyDescent="0.3">
      <c r="A27" s="31"/>
      <c r="B27" s="33" t="s">
        <v>24</v>
      </c>
      <c r="C27" s="33" t="s">
        <v>149</v>
      </c>
      <c r="D27" s="31" t="s">
        <v>240</v>
      </c>
      <c r="E27" s="58">
        <v>106550.95000000001</v>
      </c>
      <c r="F27" s="58">
        <v>194886.31</v>
      </c>
      <c r="G27" s="58">
        <v>107423.26999999999</v>
      </c>
      <c r="H27" s="58">
        <v>144861.93474518176</v>
      </c>
      <c r="I27" s="58">
        <v>167671.62123476007</v>
      </c>
      <c r="J27" s="31"/>
    </row>
    <row r="28" spans="1:10" ht="14.25" hidden="1" customHeight="1" thickBot="1" x14ac:dyDescent="0.3">
      <c r="B28" s="33"/>
      <c r="C28" s="33"/>
      <c r="E28" s="125"/>
      <c r="F28" s="125"/>
      <c r="G28" s="125"/>
      <c r="H28" s="125"/>
      <c r="I28" s="125"/>
    </row>
    <row r="29" spans="1:10" ht="14.25" customHeight="1" thickBot="1" x14ac:dyDescent="0.3">
      <c r="A29" s="31"/>
      <c r="B29" s="67"/>
      <c r="C29" s="67"/>
      <c r="D29" s="68" t="s">
        <v>138</v>
      </c>
      <c r="E29" s="134">
        <f>SUM(E19:E28)</f>
        <v>2610373.6100000008</v>
      </c>
      <c r="F29" s="134">
        <f>SUM(F19:F28)</f>
        <v>3268274.7600000002</v>
      </c>
      <c r="G29" s="134">
        <f>SUM(G19:G28)</f>
        <v>1769603.03</v>
      </c>
      <c r="H29" s="134">
        <f>SUM(H19:H28)</f>
        <v>4373873.0540472642</v>
      </c>
      <c r="I29" s="134">
        <f>SUM(I19:I28)</f>
        <v>3584655.8128746524</v>
      </c>
      <c r="J29" s="31"/>
    </row>
    <row r="30" spans="1:10" ht="14.25" customHeight="1" x14ac:dyDescent="0.25">
      <c r="A30" s="31"/>
      <c r="B30" s="33"/>
      <c r="C30" s="33"/>
      <c r="D30" s="30"/>
      <c r="E30" s="58"/>
      <c r="F30" s="58"/>
      <c r="G30" s="58"/>
      <c r="H30" s="58"/>
      <c r="I30" s="58"/>
      <c r="J30" s="31"/>
    </row>
    <row r="31" spans="1:10" ht="14.25" customHeight="1" x14ac:dyDescent="0.25">
      <c r="A31" s="31"/>
      <c r="B31" s="33"/>
      <c r="C31" s="33"/>
      <c r="D31" s="30" t="s">
        <v>139</v>
      </c>
      <c r="E31" s="58"/>
      <c r="F31" s="58"/>
      <c r="G31" s="58"/>
      <c r="H31" s="58"/>
      <c r="I31" s="135"/>
      <c r="J31" s="31"/>
    </row>
    <row r="32" spans="1:10" ht="14.25" customHeight="1" x14ac:dyDescent="0.25">
      <c r="A32" s="31"/>
      <c r="B32" s="33" t="s">
        <v>124</v>
      </c>
      <c r="C32" s="33" t="s">
        <v>142</v>
      </c>
      <c r="D32" s="31" t="str">
        <f>PROPER(C32)</f>
        <v>Standing Committees</v>
      </c>
      <c r="E32" s="58">
        <v>-57397.599999999999</v>
      </c>
      <c r="F32" s="58">
        <v>0</v>
      </c>
      <c r="G32" s="58">
        <v>0</v>
      </c>
      <c r="H32" s="58">
        <v>0</v>
      </c>
      <c r="I32" s="58">
        <v>0</v>
      </c>
      <c r="J32" s="31"/>
    </row>
    <row r="33" spans="1:10" ht="14.25" customHeight="1" x14ac:dyDescent="0.25">
      <c r="A33" s="31"/>
      <c r="B33" s="33" t="s">
        <v>124</v>
      </c>
      <c r="C33" s="33" t="s">
        <v>143</v>
      </c>
      <c r="D33" s="31" t="str">
        <f>PROPER(C33)</f>
        <v>Governance</v>
      </c>
      <c r="E33" s="58">
        <v>-211490.97000000003</v>
      </c>
      <c r="F33" s="58">
        <v>-762764.45</v>
      </c>
      <c r="G33" s="58">
        <v>-316216.76</v>
      </c>
      <c r="H33" s="58">
        <v>-769982.72421931732</v>
      </c>
      <c r="I33" s="58">
        <v>-695554.77843978244</v>
      </c>
      <c r="J33" s="31"/>
    </row>
    <row r="34" spans="1:10" ht="14.25" customHeight="1" x14ac:dyDescent="0.25">
      <c r="A34" s="31"/>
      <c r="B34" s="33" t="s">
        <v>124</v>
      </c>
      <c r="C34" s="33" t="s">
        <v>144</v>
      </c>
      <c r="D34" s="31" t="str">
        <f>PROPER(C34)</f>
        <v>Executive Office</v>
      </c>
      <c r="E34" s="58">
        <v>-1230391.05</v>
      </c>
      <c r="F34" s="58">
        <v>-989524.87</v>
      </c>
      <c r="G34" s="58">
        <v>-341782.27</v>
      </c>
      <c r="H34" s="58">
        <v>-758669.34800067113</v>
      </c>
      <c r="I34" s="58">
        <v>99865.253754249294</v>
      </c>
      <c r="J34" s="31"/>
    </row>
    <row r="35" spans="1:10" ht="14.25" customHeight="1" x14ac:dyDescent="0.25">
      <c r="A35" s="69"/>
      <c r="B35" s="33" t="s">
        <v>124</v>
      </c>
      <c r="C35" s="33" t="s">
        <v>145</v>
      </c>
      <c r="D35" s="31" t="s">
        <v>238</v>
      </c>
      <c r="E35" s="58">
        <v>-227838.90000000002</v>
      </c>
      <c r="F35" s="58">
        <v>-232556.76</v>
      </c>
      <c r="G35" s="58">
        <v>-165476.02999999997</v>
      </c>
      <c r="H35" s="58">
        <v>-236139.82645390526</v>
      </c>
      <c r="I35" s="58">
        <v>-197543.4467885932</v>
      </c>
      <c r="J35" s="69"/>
    </row>
    <row r="36" spans="1:10" ht="14.25" customHeight="1" x14ac:dyDescent="0.25">
      <c r="A36" s="31"/>
      <c r="B36" s="33" t="s">
        <v>124</v>
      </c>
      <c r="C36" s="33" t="s">
        <v>146</v>
      </c>
      <c r="D36" s="31" t="str">
        <f>C36</f>
        <v>Communications Marketing &amp; Media Office</v>
      </c>
      <c r="E36" s="58">
        <v>-485803.31</v>
      </c>
      <c r="F36" s="58">
        <v>-688700.29999999993</v>
      </c>
      <c r="G36" s="58">
        <v>-525419.51</v>
      </c>
      <c r="H36" s="58">
        <v>-1007861.646446433</v>
      </c>
      <c r="I36" s="58">
        <v>-933857.16483945015</v>
      </c>
      <c r="J36" s="31"/>
    </row>
    <row r="37" spans="1:10" ht="14.25" customHeight="1" x14ac:dyDescent="0.25">
      <c r="A37" s="31"/>
      <c r="B37" s="33" t="s">
        <v>124</v>
      </c>
      <c r="C37" s="33" t="s">
        <v>147</v>
      </c>
      <c r="D37" s="31" t="str">
        <f>PROPER(C37)</f>
        <v>Development Office</v>
      </c>
      <c r="E37" s="58">
        <v>-269813.90999999957</v>
      </c>
      <c r="F37" s="58">
        <v>-322202.12</v>
      </c>
      <c r="G37" s="58">
        <v>-284945.47000000003</v>
      </c>
      <c r="H37" s="58">
        <v>10422568.425818238</v>
      </c>
      <c r="I37" s="58">
        <v>2795269.944673684</v>
      </c>
      <c r="J37" s="31"/>
    </row>
    <row r="38" spans="1:10" ht="14.25" customHeight="1" x14ac:dyDescent="0.25">
      <c r="A38" s="31"/>
      <c r="B38" s="33" t="s">
        <v>124</v>
      </c>
      <c r="C38" s="33" t="s">
        <v>148</v>
      </c>
      <c r="D38" s="31" t="s">
        <v>239</v>
      </c>
      <c r="E38" s="58">
        <v>28909.089999999997</v>
      </c>
      <c r="F38" s="58">
        <v>-6182</v>
      </c>
      <c r="G38" s="58">
        <v>-17.940000000000001</v>
      </c>
      <c r="H38" s="58">
        <v>-7125.9999999999964</v>
      </c>
      <c r="I38" s="58">
        <v>0</v>
      </c>
      <c r="J38" s="31"/>
    </row>
    <row r="39" spans="1:10" ht="14.25" customHeight="1" thickBot="1" x14ac:dyDescent="0.3">
      <c r="A39" s="31"/>
      <c r="B39" s="33" t="s">
        <v>124</v>
      </c>
      <c r="C39" s="33" t="s">
        <v>149</v>
      </c>
      <c r="D39" s="31" t="s">
        <v>240</v>
      </c>
      <c r="E39" s="58">
        <v>-96076.949999999983</v>
      </c>
      <c r="F39" s="58">
        <v>-189896.31</v>
      </c>
      <c r="G39" s="58">
        <v>-106157.65</v>
      </c>
      <c r="H39" s="58">
        <v>-139861.93474518176</v>
      </c>
      <c r="I39" s="58">
        <v>-161671.62123476004</v>
      </c>
      <c r="J39" s="31"/>
    </row>
    <row r="40" spans="1:10" ht="14.25" hidden="1" customHeight="1" thickBot="1" x14ac:dyDescent="0.3">
      <c r="B40" s="33"/>
      <c r="C40" s="33"/>
      <c r="E40" s="125"/>
      <c r="F40" s="125"/>
      <c r="G40" s="125"/>
      <c r="H40" s="125"/>
      <c r="I40" s="125"/>
    </row>
    <row r="41" spans="1:10" ht="14.25" customHeight="1" thickBot="1" x14ac:dyDescent="0.3">
      <c r="A41" s="31"/>
      <c r="B41" s="67"/>
      <c r="C41" s="67"/>
      <c r="D41" s="68" t="s">
        <v>140</v>
      </c>
      <c r="E41" s="134">
        <f>SUM(E31:E40)</f>
        <v>-2549903.6</v>
      </c>
      <c r="F41" s="134">
        <f>SUM(F31:F40)</f>
        <v>-3191826.81</v>
      </c>
      <c r="G41" s="134">
        <f>SUM(G31:G40)</f>
        <v>-1740015.63</v>
      </c>
      <c r="H41" s="134">
        <f>SUM(H31:H40)</f>
        <v>7502926.9459527303</v>
      </c>
      <c r="I41" s="134">
        <f>SUM(I31:I40)</f>
        <v>906508.18712534744</v>
      </c>
      <c r="J41" s="31"/>
    </row>
    <row r="42" spans="1:10" ht="14.25" customHeight="1" x14ac:dyDescent="0.25">
      <c r="J42" s="70"/>
    </row>
    <row r="43" spans="1:10" ht="14.25" customHeight="1" x14ac:dyDescent="0.25">
      <c r="J43" s="70"/>
    </row>
  </sheetData>
  <pageMargins left="1" right="1" top="1" bottom="1" header="0.5" footer="0.5"/>
  <pageSetup scale="9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D4C2-BF24-4ADA-82E1-9A39D76F86CB}">
  <sheetPr>
    <tabColor theme="9" tint="0.59999389629810485"/>
  </sheetPr>
  <dimension ref="A2:I27"/>
  <sheetViews>
    <sheetView showGridLines="0" workbookViewId="0"/>
  </sheetViews>
  <sheetFormatPr defaultColWidth="10" defaultRowHeight="14.25" customHeight="1" x14ac:dyDescent="0.25"/>
  <cols>
    <col min="1" max="1" width="7.109375" style="17" customWidth="1"/>
    <col min="2" max="2" width="16" style="17" hidden="1" customWidth="1"/>
    <col min="3" max="3" width="15.88671875" style="17" hidden="1" customWidth="1"/>
    <col min="4" max="4" width="36.44140625" style="17" customWidth="1"/>
    <col min="5" max="6" width="14.33203125" style="17" customWidth="1"/>
    <col min="7" max="7" width="14.33203125" style="17" hidden="1" customWidth="1"/>
    <col min="8" max="10" width="14.33203125" style="17" customWidth="1"/>
    <col min="11" max="16384" width="10" style="17"/>
  </cols>
  <sheetData>
    <row r="2" spans="1:9" ht="19.5" customHeight="1" x14ac:dyDescent="0.25">
      <c r="A2" s="31"/>
      <c r="B2" s="33"/>
      <c r="C2" s="33"/>
      <c r="D2" s="6" t="s">
        <v>0</v>
      </c>
      <c r="E2" s="56"/>
      <c r="F2" s="56"/>
      <c r="G2" s="56"/>
      <c r="H2" s="56"/>
      <c r="I2" s="56"/>
    </row>
    <row r="3" spans="1:9" ht="19.5" customHeight="1" x14ac:dyDescent="0.25">
      <c r="A3" s="31"/>
      <c r="B3" s="33"/>
      <c r="C3" s="33"/>
      <c r="D3" s="6" t="s">
        <v>150</v>
      </c>
      <c r="E3" s="56"/>
      <c r="F3" s="56"/>
      <c r="G3" s="56"/>
      <c r="H3" s="56"/>
      <c r="I3" s="56"/>
    </row>
    <row r="4" spans="1:9" ht="21.75" customHeight="1" x14ac:dyDescent="0.25">
      <c r="A4" s="31"/>
      <c r="B4" s="33"/>
      <c r="C4" s="33"/>
      <c r="D4" s="138" t="s">
        <v>246</v>
      </c>
      <c r="E4" s="43" t="str">
        <f>E5&amp;" "&amp;E6</f>
        <v>2023 Actual</v>
      </c>
      <c r="F4" s="43" t="str">
        <f>F5&amp;" "&amp;F6</f>
        <v>2024 Actual</v>
      </c>
      <c r="G4" s="43" t="str">
        <f>G5&amp;" "&amp;G6</f>
        <v>March 2025 Actual</v>
      </c>
      <c r="H4" s="43" t="str">
        <f>H5&amp;" "&amp;H6</f>
        <v>2025 Budget</v>
      </c>
      <c r="I4" s="43" t="str">
        <f>I5&amp;" "&amp;I6</f>
        <v>2026 Budget</v>
      </c>
    </row>
    <row r="5" spans="1:9" ht="14.25" hidden="1" customHeight="1" x14ac:dyDescent="0.25">
      <c r="A5" s="33"/>
      <c r="B5" s="33"/>
      <c r="C5" s="33"/>
      <c r="D5" s="33"/>
      <c r="E5" s="54" t="s">
        <v>2</v>
      </c>
      <c r="F5" s="54" t="s">
        <v>3</v>
      </c>
      <c r="G5" s="54" t="s">
        <v>4</v>
      </c>
      <c r="H5" s="54" t="s">
        <v>5</v>
      </c>
      <c r="I5" s="54" t="s">
        <v>6</v>
      </c>
    </row>
    <row r="6" spans="1:9" ht="14.25" hidden="1" customHeight="1" x14ac:dyDescent="0.25">
      <c r="A6" s="2"/>
      <c r="B6" s="2"/>
      <c r="C6" s="2"/>
      <c r="D6" s="2"/>
      <c r="E6" s="71" t="s">
        <v>7</v>
      </c>
      <c r="F6" s="71" t="s">
        <v>7</v>
      </c>
      <c r="G6" s="71" t="s">
        <v>7</v>
      </c>
      <c r="H6" s="71" t="s">
        <v>8</v>
      </c>
      <c r="I6" s="71" t="s">
        <v>8</v>
      </c>
    </row>
    <row r="7" spans="1:9" ht="14.25" customHeight="1" x14ac:dyDescent="0.25">
      <c r="A7" s="31"/>
      <c r="B7" s="33"/>
      <c r="C7" s="33"/>
      <c r="D7" s="30" t="s">
        <v>9</v>
      </c>
      <c r="E7" s="56"/>
      <c r="F7" s="56"/>
      <c r="G7" s="56"/>
      <c r="H7" s="56"/>
      <c r="I7" s="56"/>
    </row>
    <row r="8" spans="1:9" ht="14.25" customHeight="1" thickBot="1" x14ac:dyDescent="0.3">
      <c r="A8" s="31"/>
      <c r="B8" s="33" t="s">
        <v>10</v>
      </c>
      <c r="C8" s="33" t="s">
        <v>151</v>
      </c>
      <c r="D8" s="31" t="s">
        <v>54</v>
      </c>
      <c r="E8" s="58">
        <v>597594.69999999995</v>
      </c>
      <c r="F8" s="58">
        <v>643866.82999999996</v>
      </c>
      <c r="G8" s="58">
        <v>274097.02</v>
      </c>
      <c r="H8" s="58">
        <v>674000.00000000047</v>
      </c>
      <c r="I8" s="58">
        <v>667999.9999999993</v>
      </c>
    </row>
    <row r="9" spans="1:9" ht="14.25" customHeight="1" thickBot="1" x14ac:dyDescent="0.3">
      <c r="A9" s="31"/>
      <c r="B9" s="33"/>
      <c r="C9" s="33"/>
      <c r="D9" s="30" t="s">
        <v>22</v>
      </c>
      <c r="E9" s="134">
        <f>SUM(E8)</f>
        <v>597594.69999999995</v>
      </c>
      <c r="F9" s="134">
        <f>SUM(F8)</f>
        <v>643866.82999999996</v>
      </c>
      <c r="G9" s="134">
        <f>SUM(G8)</f>
        <v>274097.02</v>
      </c>
      <c r="H9" s="134">
        <f>SUM(H8)</f>
        <v>674000.00000000047</v>
      </c>
      <c r="I9" s="134">
        <f>SUM(I8)</f>
        <v>667999.9999999993</v>
      </c>
    </row>
    <row r="10" spans="1:9" ht="14.25" customHeight="1" x14ac:dyDescent="0.25">
      <c r="A10" s="31"/>
      <c r="B10" s="33"/>
      <c r="C10" s="33"/>
      <c r="D10" s="31"/>
      <c r="E10" s="58"/>
      <c r="F10" s="58"/>
      <c r="G10" s="58"/>
      <c r="H10" s="58"/>
      <c r="I10" s="58"/>
    </row>
    <row r="11" spans="1:9" ht="14.25" customHeight="1" x14ac:dyDescent="0.25">
      <c r="A11" s="31"/>
      <c r="B11" s="33"/>
      <c r="C11" s="33"/>
      <c r="D11" s="30" t="s">
        <v>106</v>
      </c>
      <c r="E11" s="58"/>
      <c r="F11" s="58"/>
      <c r="G11" s="58"/>
      <c r="H11" s="58"/>
      <c r="I11" s="58"/>
    </row>
    <row r="12" spans="1:9" ht="14.25" customHeight="1" thickBot="1" x14ac:dyDescent="0.3">
      <c r="A12" s="31"/>
      <c r="B12" s="33" t="s">
        <v>121</v>
      </c>
      <c r="C12" s="33" t="s">
        <v>151</v>
      </c>
      <c r="D12" s="31" t="s">
        <v>54</v>
      </c>
      <c r="E12" s="58">
        <v>231717.97</v>
      </c>
      <c r="F12" s="58">
        <v>245413.43999999997</v>
      </c>
      <c r="G12" s="58">
        <v>213361.56</v>
      </c>
      <c r="H12" s="58">
        <v>273344.16257973271</v>
      </c>
      <c r="I12" s="58">
        <v>394312.68634589005</v>
      </c>
    </row>
    <row r="13" spans="1:9" ht="14.25" customHeight="1" thickBot="1" x14ac:dyDescent="0.3">
      <c r="A13" s="31"/>
      <c r="B13" s="33"/>
      <c r="C13" s="33"/>
      <c r="D13" s="30" t="s">
        <v>107</v>
      </c>
      <c r="E13" s="134">
        <f>SUM(E12)</f>
        <v>231717.97</v>
      </c>
      <c r="F13" s="134">
        <f>SUM(F12)</f>
        <v>245413.43999999997</v>
      </c>
      <c r="G13" s="134">
        <f>SUM(G12)</f>
        <v>213361.56</v>
      </c>
      <c r="H13" s="134">
        <f>SUM(H12)</f>
        <v>273344.16257973271</v>
      </c>
      <c r="I13" s="134">
        <f>SUM(I12)</f>
        <v>394312.68634589005</v>
      </c>
    </row>
    <row r="14" spans="1:9" ht="14.25" customHeight="1" x14ac:dyDescent="0.25">
      <c r="A14" s="31"/>
      <c r="B14" s="33"/>
      <c r="C14" s="33"/>
      <c r="D14" s="31"/>
      <c r="E14" s="58"/>
      <c r="F14" s="58"/>
      <c r="G14" s="58"/>
      <c r="H14" s="58"/>
      <c r="I14" s="58"/>
    </row>
    <row r="15" spans="1:9" ht="14.25" customHeight="1" x14ac:dyDescent="0.25">
      <c r="A15" s="31"/>
      <c r="B15" s="33"/>
      <c r="C15" s="33"/>
      <c r="D15" s="59" t="s">
        <v>108</v>
      </c>
      <c r="E15" s="58"/>
      <c r="F15" s="58"/>
      <c r="G15" s="58"/>
      <c r="H15" s="58"/>
      <c r="I15" s="58"/>
    </row>
    <row r="16" spans="1:9" ht="14.25" customHeight="1" thickBot="1" x14ac:dyDescent="0.3">
      <c r="A16" s="31"/>
      <c r="B16" s="33" t="s">
        <v>123</v>
      </c>
      <c r="C16" s="33" t="s">
        <v>151</v>
      </c>
      <c r="D16" s="31" t="s">
        <v>54</v>
      </c>
      <c r="E16" s="58">
        <v>365876.73000000004</v>
      </c>
      <c r="F16" s="58">
        <v>398453.38999999996</v>
      </c>
      <c r="G16" s="58">
        <v>60735.459999999992</v>
      </c>
      <c r="H16" s="58">
        <v>400655.83742026775</v>
      </c>
      <c r="I16" s="58">
        <v>273687.31365410908</v>
      </c>
    </row>
    <row r="17" spans="1:9" ht="14.25" customHeight="1" thickBot="1" x14ac:dyDescent="0.3">
      <c r="A17" s="30"/>
      <c r="B17" s="33"/>
      <c r="C17" s="33"/>
      <c r="D17" s="30" t="s">
        <v>109</v>
      </c>
      <c r="E17" s="134">
        <f>SUM(E16)</f>
        <v>365876.73000000004</v>
      </c>
      <c r="F17" s="134">
        <f>SUM(F16)</f>
        <v>398453.38999999996</v>
      </c>
      <c r="G17" s="134">
        <f>SUM(G16)</f>
        <v>60735.459999999992</v>
      </c>
      <c r="H17" s="134">
        <f>SUM(H16)</f>
        <v>400655.83742026775</v>
      </c>
      <c r="I17" s="134">
        <f>SUM(I16)</f>
        <v>273687.31365410908</v>
      </c>
    </row>
    <row r="18" spans="1:9" ht="14.25" customHeight="1" x14ac:dyDescent="0.25">
      <c r="A18" s="31"/>
      <c r="B18" s="33"/>
      <c r="C18" s="33"/>
      <c r="D18" s="30"/>
      <c r="E18" s="58"/>
      <c r="F18" s="58"/>
      <c r="G18" s="58"/>
      <c r="H18" s="58"/>
      <c r="I18" s="58"/>
    </row>
    <row r="19" spans="1:9" ht="14.25" customHeight="1" x14ac:dyDescent="0.25">
      <c r="A19" s="31"/>
      <c r="B19" s="33"/>
      <c r="C19" s="33"/>
      <c r="D19" s="30" t="s">
        <v>110</v>
      </c>
      <c r="E19" s="58"/>
      <c r="F19" s="58"/>
      <c r="G19" s="58"/>
      <c r="H19" s="58"/>
      <c r="I19" s="58"/>
    </row>
    <row r="20" spans="1:9" ht="14.25" customHeight="1" thickBot="1" x14ac:dyDescent="0.3">
      <c r="A20" s="31"/>
      <c r="B20" s="33" t="s">
        <v>40</v>
      </c>
      <c r="C20" s="33" t="s">
        <v>151</v>
      </c>
      <c r="D20" s="31" t="s">
        <v>54</v>
      </c>
      <c r="E20" s="58">
        <v>158362.59000000003</v>
      </c>
      <c r="F20" s="58">
        <v>176903.86</v>
      </c>
      <c r="G20" s="58">
        <v>72635.709999999992</v>
      </c>
      <c r="H20" s="58">
        <v>178430.00000000041</v>
      </c>
      <c r="I20" s="58">
        <v>256995</v>
      </c>
    </row>
    <row r="21" spans="1:9" ht="14.25" customHeight="1" thickBot="1" x14ac:dyDescent="0.3">
      <c r="A21" s="31"/>
      <c r="B21" s="33"/>
      <c r="C21" s="33"/>
      <c r="D21" s="30" t="s">
        <v>111</v>
      </c>
      <c r="E21" s="134">
        <f>SUM(E20)</f>
        <v>158362.59000000003</v>
      </c>
      <c r="F21" s="134">
        <f>SUM(F20)</f>
        <v>176903.86</v>
      </c>
      <c r="G21" s="134">
        <f>SUM(G20)</f>
        <v>72635.709999999992</v>
      </c>
      <c r="H21" s="134">
        <f>SUM(H20)</f>
        <v>178430.00000000041</v>
      </c>
      <c r="I21" s="134">
        <f>SUM(I20)</f>
        <v>256995</v>
      </c>
    </row>
    <row r="22" spans="1:9" ht="14.25" customHeight="1" x14ac:dyDescent="0.25">
      <c r="A22" s="31"/>
      <c r="B22" s="33"/>
      <c r="C22" s="33"/>
      <c r="D22" s="31"/>
      <c r="E22" s="58"/>
      <c r="F22" s="58"/>
      <c r="G22" s="58"/>
      <c r="H22" s="58"/>
      <c r="I22" s="58"/>
    </row>
    <row r="23" spans="1:9" ht="14.25" customHeight="1" x14ac:dyDescent="0.25">
      <c r="A23" s="31"/>
      <c r="B23" s="72"/>
      <c r="C23" s="72"/>
      <c r="D23" s="59" t="s">
        <v>112</v>
      </c>
      <c r="E23" s="60"/>
      <c r="F23" s="60"/>
      <c r="G23" s="60"/>
      <c r="H23" s="60"/>
      <c r="I23" s="60"/>
    </row>
    <row r="24" spans="1:9" ht="14.25" customHeight="1" thickBot="1" x14ac:dyDescent="0.3">
      <c r="A24" s="31"/>
      <c r="B24" s="33" t="s">
        <v>124</v>
      </c>
      <c r="C24" s="33" t="s">
        <v>151</v>
      </c>
      <c r="D24" s="31" t="s">
        <v>54</v>
      </c>
      <c r="E24" s="58">
        <v>207514.13999999998</v>
      </c>
      <c r="F24" s="58">
        <v>221549.52999999997</v>
      </c>
      <c r="G24" s="58">
        <v>-11900.25</v>
      </c>
      <c r="H24" s="58">
        <v>222225.83742026734</v>
      </c>
      <c r="I24" s="58">
        <v>16692.313654109115</v>
      </c>
    </row>
    <row r="25" spans="1:9" ht="14.25" customHeight="1" thickBot="1" x14ac:dyDescent="0.3">
      <c r="A25" s="31"/>
      <c r="B25" s="33"/>
      <c r="C25" s="33"/>
      <c r="D25" s="59" t="s">
        <v>113</v>
      </c>
      <c r="E25" s="134">
        <f>SUM(E24)</f>
        <v>207514.13999999998</v>
      </c>
      <c r="F25" s="134">
        <f>SUM(F24)</f>
        <v>221549.52999999997</v>
      </c>
      <c r="G25" s="134">
        <f>SUM(G24)</f>
        <v>-11900.25</v>
      </c>
      <c r="H25" s="134">
        <f>SUM(H24)</f>
        <v>222225.83742026734</v>
      </c>
      <c r="I25" s="134">
        <f>SUM(I24)</f>
        <v>16692.313654109115</v>
      </c>
    </row>
    <row r="26" spans="1:9" ht="14.25" customHeight="1" x14ac:dyDescent="0.25">
      <c r="A26" s="31"/>
      <c r="B26" s="3"/>
      <c r="C26" s="3"/>
      <c r="D26" s="3"/>
      <c r="E26" s="3"/>
      <c r="F26" s="3"/>
      <c r="G26" s="3"/>
      <c r="H26" s="3"/>
      <c r="I26" s="3"/>
    </row>
    <row r="27" spans="1:9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</row>
  </sheetData>
  <pageMargins left="1" right="1" top="1" bottom="1" header="0.5" footer="0.5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Cover Page</vt:lpstr>
      <vt:lpstr>FY26 Assumptions</vt:lpstr>
      <vt:lpstr>Total ALA</vt:lpstr>
      <vt:lpstr>General Fund</vt:lpstr>
      <vt:lpstr>Publishing &amp; Media</vt:lpstr>
      <vt:lpstr>Conference Services</vt:lpstr>
      <vt:lpstr>AOMR</vt:lpstr>
      <vt:lpstr>Executive Office</vt:lpstr>
      <vt:lpstr>Continuing Education</vt:lpstr>
      <vt:lpstr>Divisions</vt:lpstr>
      <vt:lpstr>Round Tables</vt:lpstr>
      <vt:lpstr>FY26 Capital Requests</vt:lpstr>
      <vt:lpstr>'Round Tables'!Print_Area</vt:lpstr>
      <vt:lpstr>AOMR!Print_Titles</vt:lpstr>
      <vt:lpstr>'Conference Services'!Print_Titles</vt:lpstr>
      <vt:lpstr>Divisions!Print_Titles</vt:lpstr>
      <vt:lpstr>'Executive Office'!Print_Titles</vt:lpstr>
      <vt:lpstr>'General Fund'!Print_Titles</vt:lpstr>
      <vt:lpstr>'Publishing &amp; Media'!Print_Titles</vt:lpstr>
      <vt:lpstr>'Round Tables'!Print_Titles</vt:lpstr>
      <vt:lpstr>'Total ALA'!Print_Titles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Geene</dc:creator>
  <cp:keywords/>
  <dc:description/>
  <cp:lastModifiedBy>Denise Moritz</cp:lastModifiedBy>
  <cp:lastPrinted>2025-06-08T16:33:09Z</cp:lastPrinted>
  <dcterms:created xsi:type="dcterms:W3CDTF">2025-06-06T20:27:20Z</dcterms:created>
  <dcterms:modified xsi:type="dcterms:W3CDTF">2025-06-13T14:31:20Z</dcterms:modified>
  <cp:category/>
</cp:coreProperties>
</file>